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изайнер\Desktop\Заявка\Театр воды\"/>
    </mc:Choice>
  </mc:AlternateContent>
  <bookViews>
    <workbookView xWindow="0" yWindow="0" windowWidth="16932" windowHeight="75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34" i="1" l="1"/>
  <c r="G26" i="1"/>
  <c r="J82" i="1"/>
  <c r="J86" i="1"/>
  <c r="J87" i="1"/>
  <c r="J88" i="1"/>
  <c r="J89" i="1"/>
  <c r="J90" i="1"/>
  <c r="J91" i="1"/>
  <c r="J92" i="1"/>
  <c r="J93" i="1"/>
  <c r="J94" i="1"/>
  <c r="J85" i="1"/>
  <c r="J95" i="1" s="1"/>
  <c r="J20" i="1" l="1"/>
  <c r="H81" i="1"/>
  <c r="J81" i="1" s="1"/>
  <c r="J77" i="1"/>
  <c r="H76" i="1"/>
  <c r="J76" i="1" s="1"/>
  <c r="J78" i="1" s="1"/>
  <c r="C34" i="1"/>
  <c r="C26" i="1"/>
  <c r="J26" i="1" s="1"/>
  <c r="C69" i="1"/>
  <c r="C66" i="1"/>
  <c r="G66" i="1" s="1"/>
  <c r="J66" i="1" s="1"/>
  <c r="J70" i="1"/>
  <c r="J69" i="1"/>
  <c r="J68" i="1"/>
  <c r="H67" i="1"/>
  <c r="J67" i="1" s="1"/>
  <c r="C61" i="1"/>
  <c r="C59" i="1"/>
  <c r="H59" i="1" s="1"/>
  <c r="J59" i="1" s="1"/>
  <c r="C58" i="1"/>
  <c r="G58" i="1" s="1"/>
  <c r="J58" i="1" s="1"/>
  <c r="J62" i="1"/>
  <c r="J61" i="1"/>
  <c r="J60" i="1"/>
  <c r="C53" i="1"/>
  <c r="C51" i="1"/>
  <c r="H51" i="1" s="1"/>
  <c r="J51" i="1" s="1"/>
  <c r="C50" i="1"/>
  <c r="G50" i="1" s="1"/>
  <c r="J50" i="1" s="1"/>
  <c r="J54" i="1"/>
  <c r="J53" i="1"/>
  <c r="J52" i="1"/>
  <c r="C45" i="1"/>
  <c r="C43" i="1"/>
  <c r="H43" i="1" s="1"/>
  <c r="J43" i="1" s="1"/>
  <c r="C42" i="1"/>
  <c r="J46" i="1"/>
  <c r="J45" i="1"/>
  <c r="J44" i="1"/>
  <c r="G42" i="1"/>
  <c r="J42" i="1" s="1"/>
  <c r="C35" i="1"/>
  <c r="H35" i="1" s="1"/>
  <c r="J38" i="1"/>
  <c r="J37" i="1"/>
  <c r="J36" i="1"/>
  <c r="H27" i="1"/>
  <c r="J27" i="1" s="1"/>
  <c r="J28" i="1"/>
  <c r="J29" i="1"/>
  <c r="J30" i="1"/>
  <c r="J31" i="1" l="1"/>
  <c r="J71" i="1"/>
  <c r="J63" i="1"/>
  <c r="J55" i="1"/>
  <c r="J47" i="1"/>
  <c r="J35" i="1"/>
  <c r="J34" i="1"/>
  <c r="J11" i="1"/>
  <c r="H17" i="1"/>
  <c r="J17" i="1" s="1"/>
  <c r="G14" i="1"/>
  <c r="H14" i="1"/>
  <c r="J14" i="1" s="1"/>
  <c r="G15" i="1"/>
  <c r="H15" i="1"/>
  <c r="J15" i="1" s="1"/>
  <c r="G16" i="1"/>
  <c r="H16" i="1"/>
  <c r="J16" i="1" s="1"/>
  <c r="G17" i="1"/>
  <c r="H18" i="1"/>
  <c r="J18" i="1" s="1"/>
  <c r="H13" i="1"/>
  <c r="J13" i="1" s="1"/>
  <c r="G13" i="1"/>
  <c r="H7" i="1"/>
  <c r="J7" i="1" s="1"/>
  <c r="H8" i="1"/>
  <c r="J8" i="1" s="1"/>
  <c r="H9" i="1"/>
  <c r="J9" i="1" s="1"/>
  <c r="H10" i="1"/>
  <c r="J10" i="1" s="1"/>
  <c r="H6" i="1"/>
  <c r="J6" i="1" s="1"/>
  <c r="G7" i="1"/>
  <c r="G8" i="1"/>
  <c r="G9" i="1"/>
  <c r="G10" i="1"/>
  <c r="G6" i="1"/>
  <c r="J22" i="1" l="1"/>
  <c r="J39" i="1"/>
  <c r="J73" i="1" s="1"/>
  <c r="J97" i="1" s="1"/>
  <c r="G20" i="1"/>
  <c r="J99" i="1" l="1"/>
  <c r="J98" i="1" l="1"/>
  <c r="J101" i="1" s="1"/>
</calcChain>
</file>

<file path=xl/sharedStrings.xml><?xml version="1.0" encoding="utf-8"?>
<sst xmlns="http://schemas.openxmlformats.org/spreadsheetml/2006/main" count="95" uniqueCount="57">
  <si>
    <t>№</t>
  </si>
  <si>
    <t>Наименование</t>
  </si>
  <si>
    <t>Кол-во</t>
  </si>
  <si>
    <t>Глубина</t>
  </si>
  <si>
    <t>Высота</t>
  </si>
  <si>
    <t>Цена за м3</t>
  </si>
  <si>
    <t>Итого</t>
  </si>
  <si>
    <t>Брус на арки вход</t>
  </si>
  <si>
    <t>Брус на перекладины арка вход</t>
  </si>
  <si>
    <t>Брус на арки вход мал</t>
  </si>
  <si>
    <t>Арка вход 100*150 брус</t>
  </si>
  <si>
    <t>Брус несущий</t>
  </si>
  <si>
    <t>М3\штук</t>
  </si>
  <si>
    <t xml:space="preserve">Крепление </t>
  </si>
  <si>
    <t>Арка, патио 100*150 брус</t>
  </si>
  <si>
    <t>Брус на арки</t>
  </si>
  <si>
    <t>Брус перекладины арки</t>
  </si>
  <si>
    <t>Настил 3*2.5</t>
  </si>
  <si>
    <t>Несущие балки для настила</t>
  </si>
  <si>
    <t>Несущий брус</t>
  </si>
  <si>
    <t>ИТОГО АРКИ</t>
  </si>
  <si>
    <t>Краска</t>
  </si>
  <si>
    <t>Ступеньки</t>
  </si>
  <si>
    <t>Профиль 40*20</t>
  </si>
  <si>
    <t>Резка металла</t>
  </si>
  <si>
    <t>Пленка ЭПД мембрана</t>
  </si>
  <si>
    <t>Лента клеющаяся</t>
  </si>
  <si>
    <t>Лист металический  5мм</t>
  </si>
  <si>
    <t>Водоем h=150</t>
  </si>
  <si>
    <t>Водоем h=500</t>
  </si>
  <si>
    <t>ИТОГО</t>
  </si>
  <si>
    <t>Доска каркас</t>
  </si>
  <si>
    <t>Брусок 0,4*0,4</t>
  </si>
  <si>
    <t>Скамейка 0,4*7</t>
  </si>
  <si>
    <t>Брус 100*150</t>
  </si>
  <si>
    <t>ИТОГО МАТЕРИАЛЫ</t>
  </si>
  <si>
    <t>Расходные материалы и монтаж</t>
  </si>
  <si>
    <t>Транспорт</t>
  </si>
  <si>
    <t>ИТОГО ПО РАСЧЕТУ</t>
  </si>
  <si>
    <t>Площадь поверхности, м2</t>
  </si>
  <si>
    <t>Деревянные конструкции</t>
  </si>
  <si>
    <t>Водоемы</t>
  </si>
  <si>
    <t>Ширина</t>
  </si>
  <si>
    <t>Посадочный материал</t>
  </si>
  <si>
    <t>Береза повислая Betula pendula Н 150-180</t>
  </si>
  <si>
    <t>Хвощ зимующий Equisetum hyemale</t>
  </si>
  <si>
    <t>Молиния голубая Molinia caerulea, С3</t>
  </si>
  <si>
    <t>Мята гибридная Ananasminze</t>
  </si>
  <si>
    <t>Ирис болотный Iris pseudacorus</t>
  </si>
  <si>
    <t>Очиток видный Hylotelephium spectabile</t>
  </si>
  <si>
    <t>Монарда гибридная Monarda "lambada"</t>
  </si>
  <si>
    <t xml:space="preserve">Астильба китайская Astilba chinensis </t>
  </si>
  <si>
    <t>Астранция крупная Astrantia major</t>
  </si>
  <si>
    <t>Полынь горькая Artemísia absínthium</t>
  </si>
  <si>
    <t>ИТОГО посадочный материал</t>
  </si>
  <si>
    <t>ИТОГО СТОИМОСТЬ МАТЕРИАЛОВ водоемы</t>
  </si>
  <si>
    <t>Смета на устройство сада "Театр воды"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</si>
</sst>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0" fillId="0" borderId="2" xfId="0" applyBorder="1" applyAlignment="1">
      <alignment horizontal="center"/>
    </xf>
    <xf numFmtId="0" fontId="3" fillId="0" borderId="3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3" fillId="0" borderId="8" xfId="0" applyFont="1" applyBorder="1"/>
    <xf numFmtId="0" fontId="0" fillId="0" borderId="8" xfId="0" applyBorder="1"/>
    <xf numFmtId="0" fontId="3" fillId="0" borderId="9" xfId="0" applyFont="1" applyBorder="1"/>
    <xf numFmtId="0" fontId="2" fillId="0" borderId="1" xfId="0" applyFont="1" applyBorder="1"/>
    <xf numFmtId="9" fontId="0" fillId="0" borderId="1" xfId="0" applyNumberFormat="1" applyBorder="1"/>
    <xf numFmtId="0" fontId="3" fillId="0" borderId="3" xfId="0" applyFont="1" applyFill="1" applyBorder="1"/>
    <xf numFmtId="0" fontId="2" fillId="0" borderId="1" xfId="0" applyFont="1" applyFill="1" applyBorder="1"/>
    <xf numFmtId="0" fontId="2" fillId="0" borderId="6" xfId="0" applyFont="1" applyBorder="1"/>
    <xf numFmtId="0" fontId="3" fillId="0" borderId="4" xfId="0" applyFont="1" applyBorder="1"/>
    <xf numFmtId="9" fontId="0" fillId="0" borderId="8" xfId="0" applyNumberFormat="1" applyBorder="1"/>
    <xf numFmtId="0" fontId="3" fillId="0" borderId="11" xfId="0" applyFont="1" applyFill="1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16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3" xfId="0" applyFont="1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0" xfId="0" applyFont="1" applyBorder="1"/>
    <xf numFmtId="0" fontId="0" fillId="0" borderId="0" xfId="0" applyBorder="1"/>
    <xf numFmtId="0" fontId="1" fillId="0" borderId="0" xfId="0" applyFont="1" applyAlignment="1">
      <alignment vertical="center"/>
    </xf>
    <xf numFmtId="0" fontId="0" fillId="0" borderId="0" xfId="0" applyFill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Fill="1" applyBorder="1"/>
    <xf numFmtId="0" fontId="0" fillId="0" borderId="8" xfId="0" applyFill="1" applyBorder="1"/>
    <xf numFmtId="0" fontId="1" fillId="0" borderId="6" xfId="0" applyFont="1" applyBorder="1"/>
    <xf numFmtId="0" fontId="3" fillId="0" borderId="8" xfId="0" applyFont="1" applyBorder="1" applyAlignment="1">
      <alignment vertical="center" wrapText="1"/>
    </xf>
    <xf numFmtId="0" fontId="1" fillId="0" borderId="0" xfId="0" applyFont="1" applyBorder="1" applyAlignment="1">
      <alignment horizontal="left"/>
    </xf>
    <xf numFmtId="0" fontId="3" fillId="0" borderId="17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/>
    <xf numFmtId="0" fontId="3" fillId="0" borderId="7" xfId="0" applyFont="1" applyBorder="1"/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0" fontId="3" fillId="0" borderId="4" xfId="0" applyNumberFormat="1" applyFont="1" applyBorder="1"/>
    <xf numFmtId="1" fontId="3" fillId="0" borderId="4" xfId="0" applyNumberFormat="1" applyFont="1" applyBorder="1"/>
    <xf numFmtId="1" fontId="0" fillId="0" borderId="6" xfId="0" applyNumberFormat="1" applyBorder="1"/>
    <xf numFmtId="1" fontId="0" fillId="0" borderId="9" xfId="0" applyNumberFormat="1" applyBorder="1"/>
    <xf numFmtId="1" fontId="3" fillId="0" borderId="12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tabSelected="1" workbookViewId="0">
      <pane ySplit="2" topLeftCell="A78" activePane="bottomLeft" state="frozen"/>
      <selection pane="bottomLeft" activeCell="L95" sqref="L95"/>
    </sheetView>
  </sheetViews>
  <sheetFormatPr defaultRowHeight="14.4" x14ac:dyDescent="0.3"/>
  <cols>
    <col min="1" max="1" width="3" style="2" bestFit="1" customWidth="1"/>
    <col min="2" max="2" width="37.6640625" customWidth="1"/>
    <col min="10" max="10" width="13" customWidth="1"/>
  </cols>
  <sheetData>
    <row r="1" spans="1:10" x14ac:dyDescent="0.3">
      <c r="A1" s="59" t="s">
        <v>56</v>
      </c>
      <c r="B1" s="60"/>
      <c r="C1" s="60"/>
      <c r="D1" s="60"/>
      <c r="E1" s="60"/>
      <c r="F1" s="60"/>
      <c r="G1" s="60"/>
      <c r="H1" s="60"/>
      <c r="I1" s="60"/>
      <c r="J1" s="61"/>
    </row>
    <row r="2" spans="1:10" s="24" customFormat="1" ht="43.8" thickBot="1" x14ac:dyDescent="0.35">
      <c r="A2" s="56" t="s">
        <v>0</v>
      </c>
      <c r="B2" s="57" t="s">
        <v>1</v>
      </c>
      <c r="C2" s="57" t="s">
        <v>2</v>
      </c>
      <c r="D2" s="57" t="s">
        <v>42</v>
      </c>
      <c r="E2" s="57" t="s">
        <v>3</v>
      </c>
      <c r="F2" s="57" t="s">
        <v>4</v>
      </c>
      <c r="G2" s="57" t="s">
        <v>39</v>
      </c>
      <c r="H2" s="57" t="s">
        <v>12</v>
      </c>
      <c r="I2" s="57" t="s">
        <v>5</v>
      </c>
      <c r="J2" s="58" t="s">
        <v>6</v>
      </c>
    </row>
    <row r="3" spans="1:10" ht="15" thickBot="1" x14ac:dyDescent="0.35">
      <c r="A3" s="28"/>
      <c r="B3" s="50"/>
      <c r="C3" s="50"/>
      <c r="D3" s="50"/>
      <c r="E3" s="50"/>
      <c r="F3" s="50"/>
      <c r="G3" s="50"/>
      <c r="H3" s="50"/>
      <c r="I3" s="50"/>
      <c r="J3" s="50"/>
    </row>
    <row r="4" spans="1:10" ht="15" thickBot="1" x14ac:dyDescent="0.35">
      <c r="A4" s="44">
        <v>1</v>
      </c>
      <c r="B4" s="51" t="s">
        <v>40</v>
      </c>
      <c r="C4" s="52"/>
      <c r="D4" s="52"/>
      <c r="E4" s="52"/>
      <c r="F4" s="52"/>
      <c r="G4" s="52"/>
      <c r="H4" s="52"/>
      <c r="I4" s="52"/>
      <c r="J4" s="53"/>
    </row>
    <row r="5" spans="1:10" x14ac:dyDescent="0.3">
      <c r="A5" s="47"/>
      <c r="B5" s="54" t="s">
        <v>10</v>
      </c>
      <c r="C5" s="4"/>
      <c r="D5" s="4"/>
      <c r="E5" s="4"/>
      <c r="F5" s="4"/>
      <c r="G5" s="4"/>
      <c r="H5" s="4"/>
      <c r="I5" s="4"/>
      <c r="J5" s="10"/>
    </row>
    <row r="6" spans="1:10" x14ac:dyDescent="0.3">
      <c r="A6" s="48"/>
      <c r="B6" s="11" t="s">
        <v>7</v>
      </c>
      <c r="C6" s="4">
        <v>6</v>
      </c>
      <c r="D6" s="4">
        <v>0.1</v>
      </c>
      <c r="E6" s="4">
        <v>0.15</v>
      </c>
      <c r="F6" s="4">
        <v>3</v>
      </c>
      <c r="G6" s="4">
        <f>((D6+E6)*2*F6)*C6</f>
        <v>9</v>
      </c>
      <c r="H6" s="4">
        <f>(D6*E6*F6)*C6</f>
        <v>0.27</v>
      </c>
      <c r="I6" s="4">
        <v>12000</v>
      </c>
      <c r="J6" s="10">
        <f>H6*I6</f>
        <v>3240</v>
      </c>
    </row>
    <row r="7" spans="1:10" x14ac:dyDescent="0.3">
      <c r="A7" s="48"/>
      <c r="B7" s="11" t="s">
        <v>8</v>
      </c>
      <c r="C7" s="4">
        <v>3</v>
      </c>
      <c r="D7" s="4">
        <v>0.1</v>
      </c>
      <c r="E7" s="4">
        <v>0.15</v>
      </c>
      <c r="F7" s="4">
        <v>2.25</v>
      </c>
      <c r="G7" s="4">
        <f t="shared" ref="G7:G10" si="0">((D7+E7)*2*F7)*C7</f>
        <v>3.375</v>
      </c>
      <c r="H7" s="4">
        <f t="shared" ref="H7:H10" si="1">(D7*E7*F7)*C7</f>
        <v>0.10125000000000001</v>
      </c>
      <c r="I7" s="4">
        <v>12000</v>
      </c>
      <c r="J7" s="10">
        <f t="shared" ref="J7:J11" si="2">H7*I7</f>
        <v>1215</v>
      </c>
    </row>
    <row r="8" spans="1:10" x14ac:dyDescent="0.3">
      <c r="A8" s="48"/>
      <c r="B8" s="11" t="s">
        <v>9</v>
      </c>
      <c r="C8" s="4">
        <v>4</v>
      </c>
      <c r="D8" s="4">
        <v>0.1</v>
      </c>
      <c r="E8" s="4">
        <v>0.15</v>
      </c>
      <c r="F8" s="4">
        <v>3</v>
      </c>
      <c r="G8" s="4">
        <f t="shared" si="0"/>
        <v>6</v>
      </c>
      <c r="H8" s="4">
        <f t="shared" si="1"/>
        <v>0.18</v>
      </c>
      <c r="I8" s="4">
        <v>12000</v>
      </c>
      <c r="J8" s="10">
        <f t="shared" si="2"/>
        <v>2160</v>
      </c>
    </row>
    <row r="9" spans="1:10" x14ac:dyDescent="0.3">
      <c r="A9" s="48"/>
      <c r="B9" s="11" t="s">
        <v>8</v>
      </c>
      <c r="C9" s="4">
        <v>2</v>
      </c>
      <c r="D9" s="4">
        <v>0.1</v>
      </c>
      <c r="E9" s="4">
        <v>0.15</v>
      </c>
      <c r="F9" s="4">
        <v>1.5</v>
      </c>
      <c r="G9" s="4">
        <f t="shared" si="0"/>
        <v>1.5</v>
      </c>
      <c r="H9" s="4">
        <f t="shared" si="1"/>
        <v>4.4999999999999998E-2</v>
      </c>
      <c r="I9" s="4">
        <v>12000</v>
      </c>
      <c r="J9" s="10">
        <f t="shared" si="2"/>
        <v>540</v>
      </c>
    </row>
    <row r="10" spans="1:10" x14ac:dyDescent="0.3">
      <c r="A10" s="48"/>
      <c r="B10" s="11" t="s">
        <v>11</v>
      </c>
      <c r="C10" s="4">
        <v>2</v>
      </c>
      <c r="D10" s="4">
        <v>0.1</v>
      </c>
      <c r="E10" s="4">
        <v>0.15</v>
      </c>
      <c r="F10" s="4">
        <v>4</v>
      </c>
      <c r="G10" s="4">
        <f t="shared" si="0"/>
        <v>4</v>
      </c>
      <c r="H10" s="4">
        <f t="shared" si="1"/>
        <v>0.12</v>
      </c>
      <c r="I10" s="4">
        <v>12000</v>
      </c>
      <c r="J10" s="10">
        <f t="shared" si="2"/>
        <v>1440</v>
      </c>
    </row>
    <row r="11" spans="1:10" x14ac:dyDescent="0.3">
      <c r="A11" s="48"/>
      <c r="B11" s="11" t="s">
        <v>13</v>
      </c>
      <c r="C11" s="4">
        <v>40</v>
      </c>
      <c r="D11" s="4"/>
      <c r="E11" s="4"/>
      <c r="F11" s="4"/>
      <c r="G11" s="4"/>
      <c r="H11" s="4">
        <v>40</v>
      </c>
      <c r="I11" s="4">
        <v>150</v>
      </c>
      <c r="J11" s="10">
        <f t="shared" si="2"/>
        <v>6000</v>
      </c>
    </row>
    <row r="12" spans="1:10" x14ac:dyDescent="0.3">
      <c r="A12" s="48"/>
      <c r="B12" s="54" t="s">
        <v>14</v>
      </c>
      <c r="C12" s="4"/>
      <c r="D12" s="4"/>
      <c r="E12" s="4"/>
      <c r="F12" s="4"/>
      <c r="G12" s="4"/>
      <c r="H12" s="4"/>
      <c r="I12" s="4"/>
      <c r="J12" s="10"/>
    </row>
    <row r="13" spans="1:10" x14ac:dyDescent="0.3">
      <c r="A13" s="48"/>
      <c r="B13" s="11" t="s">
        <v>15</v>
      </c>
      <c r="C13" s="4">
        <v>18</v>
      </c>
      <c r="D13" s="4">
        <v>0.1</v>
      </c>
      <c r="E13" s="4">
        <v>0.15</v>
      </c>
      <c r="F13" s="4">
        <v>3</v>
      </c>
      <c r="G13" s="4">
        <f>((D13+E13)*2*F13)*C13</f>
        <v>27</v>
      </c>
      <c r="H13" s="4">
        <f>(D13*E13*F13)*C13</f>
        <v>0.80999999999999994</v>
      </c>
      <c r="I13" s="4">
        <v>12000</v>
      </c>
      <c r="J13" s="10">
        <f>H13*I13</f>
        <v>9720</v>
      </c>
    </row>
    <row r="14" spans="1:10" x14ac:dyDescent="0.3">
      <c r="A14" s="48"/>
      <c r="B14" s="11" t="s">
        <v>16</v>
      </c>
      <c r="C14" s="4">
        <v>9</v>
      </c>
      <c r="D14" s="4">
        <v>0.1</v>
      </c>
      <c r="E14" s="4">
        <v>0.15</v>
      </c>
      <c r="F14" s="4">
        <v>3.25</v>
      </c>
      <c r="G14" s="4">
        <f t="shared" ref="G14:G17" si="3">((D14+E14)*2*F14)*C14</f>
        <v>14.625</v>
      </c>
      <c r="H14" s="4">
        <f t="shared" ref="H14:H18" si="4">(D14*E14*F14)*C14</f>
        <v>0.43875000000000003</v>
      </c>
      <c r="I14" s="4">
        <v>12000</v>
      </c>
      <c r="J14" s="10">
        <f t="shared" ref="J14:J18" si="5">H14*I14</f>
        <v>5265</v>
      </c>
    </row>
    <row r="15" spans="1:10" x14ac:dyDescent="0.3">
      <c r="A15" s="48"/>
      <c r="B15" s="11" t="s">
        <v>17</v>
      </c>
      <c r="C15" s="4">
        <v>17</v>
      </c>
      <c r="D15" s="4">
        <v>0.15</v>
      </c>
      <c r="E15" s="4">
        <v>0.04</v>
      </c>
      <c r="F15" s="4">
        <v>3</v>
      </c>
      <c r="G15" s="4">
        <f t="shared" si="3"/>
        <v>19.380000000000003</v>
      </c>
      <c r="H15" s="4">
        <f t="shared" si="4"/>
        <v>0.30600000000000005</v>
      </c>
      <c r="I15" s="4">
        <v>12000</v>
      </c>
      <c r="J15" s="10">
        <f t="shared" si="5"/>
        <v>3672.0000000000005</v>
      </c>
    </row>
    <row r="16" spans="1:10" x14ac:dyDescent="0.3">
      <c r="A16" s="48"/>
      <c r="B16" s="11" t="s">
        <v>18</v>
      </c>
      <c r="C16" s="4">
        <v>5</v>
      </c>
      <c r="D16" s="4">
        <v>0.1</v>
      </c>
      <c r="E16" s="4">
        <v>0.15</v>
      </c>
      <c r="F16" s="4">
        <v>3</v>
      </c>
      <c r="G16" s="4">
        <f t="shared" si="3"/>
        <v>7.5</v>
      </c>
      <c r="H16" s="4">
        <f t="shared" si="4"/>
        <v>0.22499999999999998</v>
      </c>
      <c r="I16" s="4">
        <v>12000</v>
      </c>
      <c r="J16" s="10">
        <f t="shared" si="5"/>
        <v>2699.9999999999995</v>
      </c>
    </row>
    <row r="17" spans="1:10" x14ac:dyDescent="0.3">
      <c r="A17" s="48"/>
      <c r="B17" s="11" t="s">
        <v>19</v>
      </c>
      <c r="C17" s="4">
        <v>2</v>
      </c>
      <c r="D17" s="4">
        <v>0.1</v>
      </c>
      <c r="E17" s="4">
        <v>0.15</v>
      </c>
      <c r="F17" s="4">
        <v>3</v>
      </c>
      <c r="G17" s="4">
        <f t="shared" si="3"/>
        <v>3</v>
      </c>
      <c r="H17" s="4">
        <f>(D17*E17*F17)*C17</f>
        <v>0.09</v>
      </c>
      <c r="I17" s="4">
        <v>12000</v>
      </c>
      <c r="J17" s="10">
        <f t="shared" si="5"/>
        <v>1080</v>
      </c>
    </row>
    <row r="18" spans="1:10" x14ac:dyDescent="0.3">
      <c r="A18" s="48"/>
      <c r="B18" s="11" t="s">
        <v>13</v>
      </c>
      <c r="C18" s="4">
        <v>155</v>
      </c>
      <c r="D18" s="4">
        <v>1</v>
      </c>
      <c r="E18" s="4">
        <v>1</v>
      </c>
      <c r="F18" s="4">
        <v>1</v>
      </c>
      <c r="G18" s="4">
        <v>1</v>
      </c>
      <c r="H18" s="4">
        <f t="shared" si="4"/>
        <v>155</v>
      </c>
      <c r="I18" s="4">
        <v>150</v>
      </c>
      <c r="J18" s="10">
        <f t="shared" si="5"/>
        <v>23250</v>
      </c>
    </row>
    <row r="19" spans="1:10" x14ac:dyDescent="0.3">
      <c r="A19" s="48"/>
      <c r="B19" s="11"/>
      <c r="C19" s="4"/>
      <c r="D19" s="4"/>
      <c r="E19" s="4"/>
      <c r="F19" s="4"/>
      <c r="G19" s="4"/>
      <c r="H19" s="4"/>
      <c r="I19" s="4"/>
      <c r="J19" s="10"/>
    </row>
    <row r="20" spans="1:10" x14ac:dyDescent="0.3">
      <c r="A20" s="48"/>
      <c r="B20" s="11" t="s">
        <v>21</v>
      </c>
      <c r="C20" s="4">
        <v>15</v>
      </c>
      <c r="D20" s="4"/>
      <c r="E20" s="4"/>
      <c r="F20" s="4"/>
      <c r="G20" s="4">
        <f>SUM(G6:G19)</f>
        <v>96.38</v>
      </c>
      <c r="H20" s="4"/>
      <c r="I20" s="4">
        <v>400</v>
      </c>
      <c r="J20" s="10">
        <f>C20*I20</f>
        <v>6000</v>
      </c>
    </row>
    <row r="21" spans="1:10" x14ac:dyDescent="0.3">
      <c r="A21" s="48"/>
      <c r="B21" s="11"/>
      <c r="C21" s="4"/>
      <c r="D21" s="4"/>
      <c r="E21" s="4"/>
      <c r="F21" s="4"/>
      <c r="G21" s="4"/>
      <c r="H21" s="4"/>
      <c r="I21" s="4"/>
      <c r="J21" s="10"/>
    </row>
    <row r="22" spans="1:10" ht="15" thickBot="1" x14ac:dyDescent="0.35">
      <c r="A22" s="49"/>
      <c r="B22" s="55" t="s">
        <v>20</v>
      </c>
      <c r="C22" s="13"/>
      <c r="D22" s="13"/>
      <c r="E22" s="13"/>
      <c r="F22" s="13"/>
      <c r="G22" s="13"/>
      <c r="H22" s="13"/>
      <c r="I22" s="13"/>
      <c r="J22" s="14">
        <f>SUM(J6:J20)</f>
        <v>66282</v>
      </c>
    </row>
    <row r="23" spans="1:10" ht="15" thickBot="1" x14ac:dyDescent="0.35">
      <c r="A23" s="28"/>
      <c r="B23" s="28"/>
      <c r="C23" s="28"/>
      <c r="D23" s="28"/>
      <c r="E23" s="28"/>
      <c r="F23" s="28"/>
      <c r="G23" s="28"/>
      <c r="H23" s="28"/>
      <c r="I23" s="28"/>
      <c r="J23" s="28"/>
    </row>
    <row r="24" spans="1:10" s="2" customFormat="1" x14ac:dyDescent="0.3">
      <c r="A24" s="29">
        <v>2</v>
      </c>
      <c r="B24" s="45" t="s">
        <v>41</v>
      </c>
      <c r="C24" s="30"/>
      <c r="D24" s="30"/>
      <c r="E24" s="30"/>
      <c r="F24" s="30"/>
      <c r="G24" s="30"/>
      <c r="H24" s="30"/>
      <c r="I24" s="30"/>
      <c r="J24" s="46"/>
    </row>
    <row r="25" spans="1:10" x14ac:dyDescent="0.3">
      <c r="A25" s="26"/>
      <c r="B25" s="3" t="s">
        <v>28</v>
      </c>
      <c r="C25" s="4"/>
      <c r="D25" s="4"/>
      <c r="E25" s="4"/>
      <c r="F25" s="4"/>
      <c r="G25" s="4"/>
      <c r="H25" s="4"/>
      <c r="I25" s="4"/>
      <c r="J25" s="10"/>
    </row>
    <row r="26" spans="1:10" x14ac:dyDescent="0.3">
      <c r="A26" s="9"/>
      <c r="B26" s="15" t="s">
        <v>27</v>
      </c>
      <c r="C26" s="4">
        <f>8+8+6</f>
        <v>22</v>
      </c>
      <c r="D26" s="4">
        <v>22</v>
      </c>
      <c r="E26" s="4"/>
      <c r="F26" s="4">
        <v>0.15</v>
      </c>
      <c r="G26" s="4">
        <f>C26*F26</f>
        <v>3.3</v>
      </c>
      <c r="H26" s="4"/>
      <c r="I26" s="4">
        <v>2400</v>
      </c>
      <c r="J26" s="10">
        <f>G26*I26+H26*I26</f>
        <v>7920</v>
      </c>
    </row>
    <row r="27" spans="1:10" x14ac:dyDescent="0.3">
      <c r="A27" s="9"/>
      <c r="B27" s="15" t="s">
        <v>23</v>
      </c>
      <c r="C27" s="4">
        <v>12</v>
      </c>
      <c r="D27" s="4"/>
      <c r="E27" s="4"/>
      <c r="F27" s="4"/>
      <c r="G27" s="4"/>
      <c r="H27" s="4">
        <f>C27</f>
        <v>12</v>
      </c>
      <c r="I27" s="4">
        <v>77</v>
      </c>
      <c r="J27" s="10">
        <f t="shared" ref="J27:J30" si="6">G27*I27+H27*I27</f>
        <v>924</v>
      </c>
    </row>
    <row r="28" spans="1:10" x14ac:dyDescent="0.3">
      <c r="A28" s="9"/>
      <c r="B28" s="15" t="s">
        <v>24</v>
      </c>
      <c r="C28" s="4">
        <v>22</v>
      </c>
      <c r="D28" s="4"/>
      <c r="E28" s="4"/>
      <c r="F28" s="4"/>
      <c r="G28" s="4"/>
      <c r="H28" s="4">
        <v>22</v>
      </c>
      <c r="I28" s="4">
        <v>100</v>
      </c>
      <c r="J28" s="10">
        <f t="shared" si="6"/>
        <v>2200</v>
      </c>
    </row>
    <row r="29" spans="1:10" x14ac:dyDescent="0.3">
      <c r="A29" s="9"/>
      <c r="B29" s="15" t="s">
        <v>25</v>
      </c>
      <c r="C29" s="4">
        <v>30</v>
      </c>
      <c r="D29" s="4"/>
      <c r="E29" s="4"/>
      <c r="F29" s="4"/>
      <c r="G29" s="4"/>
      <c r="H29" s="4">
        <v>30</v>
      </c>
      <c r="I29" s="4">
        <v>700</v>
      </c>
      <c r="J29" s="10">
        <f t="shared" si="6"/>
        <v>21000</v>
      </c>
    </row>
    <row r="30" spans="1:10" x14ac:dyDescent="0.3">
      <c r="A30" s="9"/>
      <c r="B30" s="15" t="s">
        <v>26</v>
      </c>
      <c r="C30" s="4">
        <v>22</v>
      </c>
      <c r="D30" s="4"/>
      <c r="E30" s="4"/>
      <c r="F30" s="4"/>
      <c r="G30" s="4"/>
      <c r="H30" s="4">
        <v>22</v>
      </c>
      <c r="I30" s="4">
        <v>140</v>
      </c>
      <c r="J30" s="10">
        <f t="shared" si="6"/>
        <v>3080</v>
      </c>
    </row>
    <row r="31" spans="1:10" ht="15" thickBot="1" x14ac:dyDescent="0.35">
      <c r="A31" s="25"/>
      <c r="B31" s="12" t="s">
        <v>30</v>
      </c>
      <c r="C31" s="13"/>
      <c r="D31" s="13"/>
      <c r="E31" s="13"/>
      <c r="F31" s="13"/>
      <c r="G31" s="13"/>
      <c r="H31" s="13"/>
      <c r="I31" s="13"/>
      <c r="J31" s="14">
        <f>SUM(J26:J30)</f>
        <v>35124</v>
      </c>
    </row>
    <row r="32" spans="1:10" ht="15" thickBot="1" x14ac:dyDescent="0.35">
      <c r="B32" s="1"/>
    </row>
    <row r="33" spans="1:10" x14ac:dyDescent="0.3">
      <c r="A33" s="5"/>
      <c r="B33" s="6" t="s">
        <v>29</v>
      </c>
      <c r="C33" s="7"/>
      <c r="D33" s="7"/>
      <c r="E33" s="7"/>
      <c r="F33" s="7"/>
      <c r="G33" s="7"/>
      <c r="H33" s="7"/>
      <c r="I33" s="7"/>
      <c r="J33" s="8"/>
    </row>
    <row r="34" spans="1:10" x14ac:dyDescent="0.3">
      <c r="A34" s="9"/>
      <c r="B34" s="15" t="s">
        <v>27</v>
      </c>
      <c r="C34" s="4">
        <f>5+2+2+1+1+1.5+2+2.5</f>
        <v>17</v>
      </c>
      <c r="D34" s="4">
        <v>17</v>
      </c>
      <c r="E34" s="4"/>
      <c r="F34" s="4">
        <v>0.5</v>
      </c>
      <c r="G34" s="4">
        <f>C34*F34</f>
        <v>8.5</v>
      </c>
      <c r="H34" s="4"/>
      <c r="I34" s="4">
        <v>2400</v>
      </c>
      <c r="J34" s="10">
        <f>G34*I34+H34*I34</f>
        <v>20400</v>
      </c>
    </row>
    <row r="35" spans="1:10" x14ac:dyDescent="0.3">
      <c r="A35" s="9"/>
      <c r="B35" s="15" t="s">
        <v>23</v>
      </c>
      <c r="C35" s="4">
        <f>16*3</f>
        <v>48</v>
      </c>
      <c r="D35" s="4"/>
      <c r="E35" s="4">
        <v>0.6</v>
      </c>
      <c r="F35" s="4"/>
      <c r="G35" s="4"/>
      <c r="H35" s="4">
        <f>C35*E35</f>
        <v>28.799999999999997</v>
      </c>
      <c r="I35" s="4">
        <v>77</v>
      </c>
      <c r="J35" s="10">
        <f t="shared" ref="J35:J38" si="7">G35*I35+H35*I35</f>
        <v>2217.6</v>
      </c>
    </row>
    <row r="36" spans="1:10" x14ac:dyDescent="0.3">
      <c r="A36" s="9"/>
      <c r="B36" s="15" t="s">
        <v>24</v>
      </c>
      <c r="C36" s="4">
        <v>16</v>
      </c>
      <c r="D36" s="4"/>
      <c r="E36" s="4"/>
      <c r="F36" s="4"/>
      <c r="G36" s="4"/>
      <c r="H36" s="4">
        <v>16</v>
      </c>
      <c r="I36" s="4">
        <v>100</v>
      </c>
      <c r="J36" s="10">
        <f t="shared" si="7"/>
        <v>1600</v>
      </c>
    </row>
    <row r="37" spans="1:10" x14ac:dyDescent="0.3">
      <c r="A37" s="9"/>
      <c r="B37" s="15" t="s">
        <v>25</v>
      </c>
      <c r="C37" s="4">
        <v>23</v>
      </c>
      <c r="D37" s="4"/>
      <c r="E37" s="4"/>
      <c r="F37" s="4"/>
      <c r="G37" s="4"/>
      <c r="H37" s="4">
        <v>23</v>
      </c>
      <c r="I37" s="4">
        <v>700</v>
      </c>
      <c r="J37" s="10">
        <f t="shared" si="7"/>
        <v>16100</v>
      </c>
    </row>
    <row r="38" spans="1:10" x14ac:dyDescent="0.3">
      <c r="A38" s="9"/>
      <c r="B38" s="15" t="s">
        <v>26</v>
      </c>
      <c r="C38" s="4">
        <v>16</v>
      </c>
      <c r="D38" s="4"/>
      <c r="E38" s="4"/>
      <c r="F38" s="4"/>
      <c r="G38" s="4"/>
      <c r="H38" s="4">
        <v>16</v>
      </c>
      <c r="I38" s="4">
        <v>140</v>
      </c>
      <c r="J38" s="10">
        <f t="shared" si="7"/>
        <v>2240</v>
      </c>
    </row>
    <row r="39" spans="1:10" ht="15" thickBot="1" x14ac:dyDescent="0.35">
      <c r="A39" s="25"/>
      <c r="B39" s="12" t="s">
        <v>30</v>
      </c>
      <c r="C39" s="13"/>
      <c r="D39" s="13"/>
      <c r="E39" s="13"/>
      <c r="F39" s="13"/>
      <c r="G39" s="13"/>
      <c r="H39" s="13"/>
      <c r="I39" s="13"/>
      <c r="J39" s="14">
        <f>SUM(J34:J38)</f>
        <v>42557.599999999999</v>
      </c>
    </row>
    <row r="40" spans="1:10" ht="15" thickBot="1" x14ac:dyDescent="0.35"/>
    <row r="41" spans="1:10" x14ac:dyDescent="0.3">
      <c r="A41" s="5"/>
      <c r="B41" s="6" t="s">
        <v>28</v>
      </c>
      <c r="C41" s="7"/>
      <c r="D41" s="7"/>
      <c r="E41" s="7"/>
      <c r="F41" s="7"/>
      <c r="G41" s="7"/>
      <c r="H41" s="7"/>
      <c r="I41" s="7"/>
      <c r="J41" s="8"/>
    </row>
    <row r="42" spans="1:10" x14ac:dyDescent="0.3">
      <c r="A42" s="9"/>
      <c r="B42" s="15" t="s">
        <v>27</v>
      </c>
      <c r="C42" s="4">
        <f>1+2.5+4+0.5+3</f>
        <v>11</v>
      </c>
      <c r="D42" s="4">
        <v>11</v>
      </c>
      <c r="F42" s="4">
        <v>0.15</v>
      </c>
      <c r="G42" s="4">
        <f>C42*F42</f>
        <v>1.65</v>
      </c>
      <c r="H42" s="4"/>
      <c r="I42" s="4">
        <v>2400</v>
      </c>
      <c r="J42" s="10">
        <f>G42*I42+H42*I42</f>
        <v>3960</v>
      </c>
    </row>
    <row r="43" spans="1:10" x14ac:dyDescent="0.3">
      <c r="A43" s="9"/>
      <c r="B43" s="15" t="s">
        <v>23</v>
      </c>
      <c r="C43" s="4">
        <f>11*3</f>
        <v>33</v>
      </c>
      <c r="D43" s="4"/>
      <c r="E43" s="4">
        <v>0.15</v>
      </c>
      <c r="F43" s="4"/>
      <c r="G43" s="4"/>
      <c r="H43" s="4">
        <f>C43*E43</f>
        <v>4.95</v>
      </c>
      <c r="I43" s="4">
        <v>77</v>
      </c>
      <c r="J43" s="10">
        <f t="shared" ref="J43:J46" si="8">G43*I43+H43*I43</f>
        <v>381.15000000000003</v>
      </c>
    </row>
    <row r="44" spans="1:10" x14ac:dyDescent="0.3">
      <c r="A44" s="9"/>
      <c r="B44" s="3" t="s">
        <v>24</v>
      </c>
      <c r="C44" s="4">
        <v>11</v>
      </c>
      <c r="D44" s="4"/>
      <c r="E44" s="4"/>
      <c r="F44" s="4"/>
      <c r="G44" s="4"/>
      <c r="H44" s="4">
        <v>11</v>
      </c>
      <c r="I44" s="4">
        <v>100</v>
      </c>
      <c r="J44" s="10">
        <f t="shared" si="8"/>
        <v>1100</v>
      </c>
    </row>
    <row r="45" spans="1:10" x14ac:dyDescent="0.3">
      <c r="A45" s="9"/>
      <c r="B45" s="3" t="s">
        <v>25</v>
      </c>
      <c r="C45" s="4">
        <f>(1+0.3+0.2)*(2.5+0.3+0.2)+(0.5+0.3+0.2)*(3.3+0.2)</f>
        <v>8</v>
      </c>
      <c r="D45" s="4"/>
      <c r="E45" s="4"/>
      <c r="F45" s="4"/>
      <c r="G45" s="4"/>
      <c r="H45" s="4">
        <v>8</v>
      </c>
      <c r="I45" s="4">
        <v>700</v>
      </c>
      <c r="J45" s="10">
        <f t="shared" si="8"/>
        <v>5600</v>
      </c>
    </row>
    <row r="46" spans="1:10" x14ac:dyDescent="0.3">
      <c r="A46" s="9"/>
      <c r="B46" s="3" t="s">
        <v>26</v>
      </c>
      <c r="C46" s="4">
        <v>11</v>
      </c>
      <c r="D46" s="4"/>
      <c r="E46" s="4"/>
      <c r="F46" s="4"/>
      <c r="G46" s="4"/>
      <c r="H46" s="4">
        <v>11</v>
      </c>
      <c r="I46" s="4">
        <v>140</v>
      </c>
      <c r="J46" s="10">
        <f t="shared" si="8"/>
        <v>1540</v>
      </c>
    </row>
    <row r="47" spans="1:10" ht="15" thickBot="1" x14ac:dyDescent="0.35">
      <c r="A47" s="25"/>
      <c r="B47" s="12" t="s">
        <v>30</v>
      </c>
      <c r="C47" s="13"/>
      <c r="D47" s="13"/>
      <c r="E47" s="13"/>
      <c r="F47" s="13"/>
      <c r="G47" s="13"/>
      <c r="H47" s="13"/>
      <c r="I47" s="13"/>
      <c r="J47" s="14">
        <f>SUM(J42:J46)</f>
        <v>12581.15</v>
      </c>
    </row>
    <row r="48" spans="1:10" ht="15" thickBot="1" x14ac:dyDescent="0.35"/>
    <row r="49" spans="1:10" x14ac:dyDescent="0.3">
      <c r="A49" s="5"/>
      <c r="B49" s="6" t="s">
        <v>29</v>
      </c>
      <c r="C49" s="7"/>
      <c r="D49" s="7"/>
      <c r="E49" s="7"/>
      <c r="F49" s="7"/>
      <c r="G49" s="7"/>
      <c r="H49" s="7"/>
      <c r="I49" s="7"/>
      <c r="J49" s="8"/>
    </row>
    <row r="50" spans="1:10" x14ac:dyDescent="0.3">
      <c r="A50" s="9"/>
      <c r="B50" s="15" t="s">
        <v>27</v>
      </c>
      <c r="C50" s="4">
        <f>(2+6)</f>
        <v>8</v>
      </c>
      <c r="D50" s="4">
        <v>8</v>
      </c>
      <c r="F50" s="4">
        <v>0.5</v>
      </c>
      <c r="G50" s="4">
        <f>C50*F50</f>
        <v>4</v>
      </c>
      <c r="H50" s="4"/>
      <c r="I50" s="4">
        <v>2400</v>
      </c>
      <c r="J50" s="10">
        <f>G50*I50+H50*I50</f>
        <v>9600</v>
      </c>
    </row>
    <row r="51" spans="1:10" x14ac:dyDescent="0.3">
      <c r="A51" s="9"/>
      <c r="B51" s="15" t="s">
        <v>23</v>
      </c>
      <c r="C51" s="4">
        <f>8*3</f>
        <v>24</v>
      </c>
      <c r="D51" s="4"/>
      <c r="E51" s="4">
        <v>0.6</v>
      </c>
      <c r="F51" s="4"/>
      <c r="G51" s="4"/>
      <c r="H51" s="4">
        <f>C51*E51</f>
        <v>14.399999999999999</v>
      </c>
      <c r="I51" s="4">
        <v>77</v>
      </c>
      <c r="J51" s="10">
        <f t="shared" ref="J51:J54" si="9">G51*I51+H51*I51</f>
        <v>1108.8</v>
      </c>
    </row>
    <row r="52" spans="1:10" x14ac:dyDescent="0.3">
      <c r="A52" s="9"/>
      <c r="B52" s="3" t="s">
        <v>24</v>
      </c>
      <c r="C52" s="4">
        <v>8</v>
      </c>
      <c r="D52" s="4"/>
      <c r="E52" s="4"/>
      <c r="F52" s="4"/>
      <c r="G52" s="4"/>
      <c r="H52" s="4">
        <v>8</v>
      </c>
      <c r="I52" s="4">
        <v>100</v>
      </c>
      <c r="J52" s="10">
        <f t="shared" si="9"/>
        <v>800</v>
      </c>
    </row>
    <row r="53" spans="1:10" x14ac:dyDescent="0.3">
      <c r="A53" s="9"/>
      <c r="B53" s="3" t="s">
        <v>25</v>
      </c>
      <c r="C53" s="4">
        <f>(4.2)*2.2</f>
        <v>9.240000000000002</v>
      </c>
      <c r="D53" s="4"/>
      <c r="E53" s="4"/>
      <c r="F53" s="4"/>
      <c r="G53" s="4"/>
      <c r="H53" s="4">
        <v>9.24</v>
      </c>
      <c r="I53" s="4">
        <v>700</v>
      </c>
      <c r="J53" s="10">
        <f t="shared" si="9"/>
        <v>6468</v>
      </c>
    </row>
    <row r="54" spans="1:10" x14ac:dyDescent="0.3">
      <c r="A54" s="9"/>
      <c r="B54" s="3" t="s">
        <v>26</v>
      </c>
      <c r="C54" s="4">
        <v>8</v>
      </c>
      <c r="D54" s="4"/>
      <c r="E54" s="4"/>
      <c r="F54" s="4"/>
      <c r="G54" s="4"/>
      <c r="H54" s="4">
        <v>8</v>
      </c>
      <c r="I54" s="4">
        <v>140</v>
      </c>
      <c r="J54" s="10">
        <f t="shared" si="9"/>
        <v>1120</v>
      </c>
    </row>
    <row r="55" spans="1:10" ht="15" thickBot="1" x14ac:dyDescent="0.35">
      <c r="A55" s="25"/>
      <c r="B55" s="12" t="s">
        <v>30</v>
      </c>
      <c r="C55" s="13"/>
      <c r="D55" s="13"/>
      <c r="E55" s="13"/>
      <c r="F55" s="13"/>
      <c r="G55" s="13"/>
      <c r="H55" s="13"/>
      <c r="I55" s="13"/>
      <c r="J55" s="14">
        <f>SUM(J50:J54)</f>
        <v>19096.8</v>
      </c>
    </row>
    <row r="56" spans="1:10" ht="15" thickBot="1" x14ac:dyDescent="0.35"/>
    <row r="57" spans="1:10" x14ac:dyDescent="0.3">
      <c r="A57" s="5"/>
      <c r="B57" s="6" t="s">
        <v>28</v>
      </c>
      <c r="C57" s="7"/>
      <c r="D57" s="7"/>
      <c r="E57" s="7"/>
      <c r="F57" s="7"/>
      <c r="G57" s="7"/>
      <c r="H57" s="7"/>
      <c r="I57" s="7"/>
      <c r="J57" s="8"/>
    </row>
    <row r="58" spans="1:10" x14ac:dyDescent="0.3">
      <c r="A58" s="9"/>
      <c r="B58" s="15" t="s">
        <v>27</v>
      </c>
      <c r="C58" s="4">
        <f>1+3+1+1+2+1+5</f>
        <v>14</v>
      </c>
      <c r="D58" s="4">
        <v>14</v>
      </c>
      <c r="F58" s="4">
        <v>0.15</v>
      </c>
      <c r="G58" s="4">
        <f>C58*F58</f>
        <v>2.1</v>
      </c>
      <c r="H58" s="4"/>
      <c r="I58" s="4">
        <v>2400</v>
      </c>
      <c r="J58" s="10">
        <f>G58*I58+H58*I58</f>
        <v>5040</v>
      </c>
    </row>
    <row r="59" spans="1:10" x14ac:dyDescent="0.3">
      <c r="A59" s="9"/>
      <c r="B59" s="15" t="s">
        <v>23</v>
      </c>
      <c r="C59" s="4">
        <f>14*3</f>
        <v>42</v>
      </c>
      <c r="D59" s="4"/>
      <c r="E59" s="4">
        <v>0.2</v>
      </c>
      <c r="F59" s="4"/>
      <c r="G59" s="4"/>
      <c r="H59" s="4">
        <f>C59*E59</f>
        <v>8.4</v>
      </c>
      <c r="I59" s="4">
        <v>77</v>
      </c>
      <c r="J59" s="10">
        <f t="shared" ref="J59:J62" si="10">G59*I59+H59*I59</f>
        <v>646.80000000000007</v>
      </c>
    </row>
    <row r="60" spans="1:10" x14ac:dyDescent="0.3">
      <c r="A60" s="9"/>
      <c r="B60" s="3" t="s">
        <v>24</v>
      </c>
      <c r="C60" s="4">
        <v>14</v>
      </c>
      <c r="D60" s="4"/>
      <c r="E60" s="4"/>
      <c r="F60" s="4"/>
      <c r="G60" s="4"/>
      <c r="H60" s="4">
        <v>14</v>
      </c>
      <c r="I60" s="4">
        <v>100</v>
      </c>
      <c r="J60" s="10">
        <f t="shared" si="10"/>
        <v>1400</v>
      </c>
    </row>
    <row r="61" spans="1:10" x14ac:dyDescent="0.3">
      <c r="A61" s="9"/>
      <c r="B61" s="3" t="s">
        <v>25</v>
      </c>
      <c r="C61" s="4">
        <f>(1+0.3+0.2)*(5.3+0.2)+1.5*1.5</f>
        <v>10.5</v>
      </c>
      <c r="D61" s="4"/>
      <c r="E61" s="4"/>
      <c r="F61" s="4"/>
      <c r="G61" s="4"/>
      <c r="H61" s="4">
        <v>10.5</v>
      </c>
      <c r="I61" s="4">
        <v>700</v>
      </c>
      <c r="J61" s="10">
        <f t="shared" si="10"/>
        <v>7350</v>
      </c>
    </row>
    <row r="62" spans="1:10" x14ac:dyDescent="0.3">
      <c r="A62" s="9"/>
      <c r="B62" s="3" t="s">
        <v>26</v>
      </c>
      <c r="C62" s="4">
        <v>14</v>
      </c>
      <c r="D62" s="4"/>
      <c r="E62" s="4"/>
      <c r="F62" s="4"/>
      <c r="G62" s="4"/>
      <c r="H62" s="4">
        <v>14</v>
      </c>
      <c r="I62" s="4">
        <v>140</v>
      </c>
      <c r="J62" s="10">
        <f t="shared" si="10"/>
        <v>1960</v>
      </c>
    </row>
    <row r="63" spans="1:10" ht="15" thickBot="1" x14ac:dyDescent="0.35">
      <c r="A63" s="25"/>
      <c r="B63" s="12" t="s">
        <v>30</v>
      </c>
      <c r="C63" s="13"/>
      <c r="D63" s="13"/>
      <c r="E63" s="13"/>
      <c r="F63" s="13"/>
      <c r="G63" s="13"/>
      <c r="H63" s="13"/>
      <c r="I63" s="13"/>
      <c r="J63" s="14">
        <f>SUM(J58:J62)</f>
        <v>16396.8</v>
      </c>
    </row>
    <row r="64" spans="1:10" ht="15" thickBot="1" x14ac:dyDescent="0.35"/>
    <row r="65" spans="1:10" x14ac:dyDescent="0.3">
      <c r="A65" s="5"/>
      <c r="B65" s="6" t="s">
        <v>28</v>
      </c>
      <c r="C65" s="7"/>
      <c r="D65" s="7"/>
      <c r="E65" s="7"/>
      <c r="F65" s="7"/>
      <c r="G65" s="7"/>
      <c r="H65" s="7"/>
      <c r="I65" s="7"/>
      <c r="J65" s="8"/>
    </row>
    <row r="66" spans="1:10" x14ac:dyDescent="0.3">
      <c r="A66" s="9"/>
      <c r="B66" s="15" t="s">
        <v>27</v>
      </c>
      <c r="C66" s="4">
        <f>6</f>
        <v>6</v>
      </c>
      <c r="D66" s="4">
        <v>6</v>
      </c>
      <c r="F66" s="4">
        <v>0.3</v>
      </c>
      <c r="G66" s="4">
        <f>C66*F66</f>
        <v>1.7999999999999998</v>
      </c>
      <c r="H66" s="4"/>
      <c r="I66" s="4">
        <v>2400</v>
      </c>
      <c r="J66" s="10">
        <f>G66*I66+H66*I66</f>
        <v>4320</v>
      </c>
    </row>
    <row r="67" spans="1:10" x14ac:dyDescent="0.3">
      <c r="A67" s="9"/>
      <c r="B67" s="15" t="s">
        <v>23</v>
      </c>
      <c r="C67" s="4">
        <v>18</v>
      </c>
      <c r="D67" s="4"/>
      <c r="E67" s="4">
        <v>0.4</v>
      </c>
      <c r="F67" s="4"/>
      <c r="G67" s="4"/>
      <c r="H67" s="4">
        <f>C67*E67</f>
        <v>7.2</v>
      </c>
      <c r="I67" s="4">
        <v>77</v>
      </c>
      <c r="J67" s="10">
        <f t="shared" ref="J67:J70" si="11">G67*I67+H67*I67</f>
        <v>554.4</v>
      </c>
    </row>
    <row r="68" spans="1:10" x14ac:dyDescent="0.3">
      <c r="A68" s="9"/>
      <c r="B68" s="3" t="s">
        <v>24</v>
      </c>
      <c r="C68" s="4">
        <v>6</v>
      </c>
      <c r="D68" s="4"/>
      <c r="E68" s="4"/>
      <c r="F68" s="4"/>
      <c r="G68" s="4"/>
      <c r="H68" s="4">
        <v>6</v>
      </c>
      <c r="I68" s="4">
        <v>100</v>
      </c>
      <c r="J68" s="10">
        <f t="shared" si="11"/>
        <v>600</v>
      </c>
    </row>
    <row r="69" spans="1:10" x14ac:dyDescent="0.3">
      <c r="A69" s="9"/>
      <c r="B69" s="3" t="s">
        <v>25</v>
      </c>
      <c r="C69" s="4">
        <f>2.8*1.8</f>
        <v>5.04</v>
      </c>
      <c r="D69" s="4"/>
      <c r="E69" s="4"/>
      <c r="F69" s="4"/>
      <c r="G69" s="4"/>
      <c r="H69" s="4">
        <v>5.04</v>
      </c>
      <c r="I69" s="4">
        <v>700</v>
      </c>
      <c r="J69" s="10">
        <f t="shared" si="11"/>
        <v>3528</v>
      </c>
    </row>
    <row r="70" spans="1:10" x14ac:dyDescent="0.3">
      <c r="A70" s="9"/>
      <c r="B70" s="3" t="s">
        <v>26</v>
      </c>
      <c r="C70" s="4">
        <v>6</v>
      </c>
      <c r="D70" s="4"/>
      <c r="E70" s="4"/>
      <c r="F70" s="4"/>
      <c r="G70" s="4"/>
      <c r="H70" s="4">
        <v>6</v>
      </c>
      <c r="I70" s="4">
        <v>140</v>
      </c>
      <c r="J70" s="10">
        <f t="shared" si="11"/>
        <v>840</v>
      </c>
    </row>
    <row r="71" spans="1:10" ht="15" thickBot="1" x14ac:dyDescent="0.35">
      <c r="A71" s="25"/>
      <c r="B71" s="12" t="s">
        <v>30</v>
      </c>
      <c r="C71" s="13"/>
      <c r="D71" s="13"/>
      <c r="E71" s="13"/>
      <c r="F71" s="13"/>
      <c r="G71" s="13"/>
      <c r="H71" s="13"/>
      <c r="I71" s="13"/>
      <c r="J71" s="14">
        <f>SUM(J66:J70)</f>
        <v>9842.4</v>
      </c>
    </row>
    <row r="72" spans="1:10" ht="15" thickBot="1" x14ac:dyDescent="0.35"/>
    <row r="73" spans="1:10" x14ac:dyDescent="0.3">
      <c r="A73" s="31" t="s">
        <v>55</v>
      </c>
      <c r="B73" s="32"/>
      <c r="C73" s="32"/>
      <c r="D73" s="32"/>
      <c r="E73" s="32"/>
      <c r="F73" s="32"/>
      <c r="G73" s="32"/>
      <c r="H73" s="32"/>
      <c r="I73" s="33"/>
      <c r="J73" s="62">
        <f>J71+J63+J55+J47+J39+J31</f>
        <v>135598.75</v>
      </c>
    </row>
    <row r="74" spans="1:10" ht="15" thickBot="1" x14ac:dyDescent="0.35"/>
    <row r="75" spans="1:10" x14ac:dyDescent="0.3">
      <c r="A75" s="5">
        <v>3</v>
      </c>
      <c r="B75" s="17" t="s">
        <v>33</v>
      </c>
      <c r="C75" s="7"/>
      <c r="D75" s="7"/>
      <c r="E75" s="7"/>
      <c r="F75" s="7"/>
      <c r="G75" s="7"/>
      <c r="H75" s="7"/>
      <c r="I75" s="7"/>
      <c r="J75" s="8"/>
    </row>
    <row r="76" spans="1:10" x14ac:dyDescent="0.3">
      <c r="A76" s="9"/>
      <c r="B76" s="18" t="s">
        <v>31</v>
      </c>
      <c r="C76" s="15">
        <v>35</v>
      </c>
      <c r="D76" s="15">
        <v>0.15</v>
      </c>
      <c r="E76" s="15">
        <v>0.04</v>
      </c>
      <c r="F76" s="15"/>
      <c r="G76" s="15"/>
      <c r="H76" s="15">
        <f>C76*D76*E76</f>
        <v>0.21</v>
      </c>
      <c r="I76" s="15">
        <v>12000</v>
      </c>
      <c r="J76" s="19">
        <f>H76*I76</f>
        <v>2520</v>
      </c>
    </row>
    <row r="77" spans="1:10" x14ac:dyDescent="0.3">
      <c r="A77" s="9"/>
      <c r="B77" s="18" t="s">
        <v>32</v>
      </c>
      <c r="C77" s="15">
        <v>140</v>
      </c>
      <c r="D77" s="15"/>
      <c r="E77" s="15"/>
      <c r="F77" s="15"/>
      <c r="G77" s="15"/>
      <c r="H77" s="15">
        <v>140</v>
      </c>
      <c r="I77" s="15">
        <v>80</v>
      </c>
      <c r="J77" s="19">
        <f>H77*I77</f>
        <v>11200</v>
      </c>
    </row>
    <row r="78" spans="1:10" ht="15" thickBot="1" x14ac:dyDescent="0.35">
      <c r="A78" s="25"/>
      <c r="B78" s="12" t="s">
        <v>30</v>
      </c>
      <c r="C78" s="13"/>
      <c r="D78" s="13"/>
      <c r="E78" s="13"/>
      <c r="F78" s="13"/>
      <c r="G78" s="13"/>
      <c r="H78" s="13"/>
      <c r="I78" s="13"/>
      <c r="J78" s="14">
        <f>SUM(J76:J77)</f>
        <v>13720</v>
      </c>
    </row>
    <row r="79" spans="1:10" ht="15" thickBot="1" x14ac:dyDescent="0.35"/>
    <row r="80" spans="1:10" x14ac:dyDescent="0.3">
      <c r="A80" s="5">
        <v>4</v>
      </c>
      <c r="B80" s="6" t="s">
        <v>22</v>
      </c>
      <c r="C80" s="7"/>
      <c r="D80" s="7"/>
      <c r="E80" s="7"/>
      <c r="F80" s="7"/>
      <c r="G80" s="7"/>
      <c r="H80" s="7"/>
      <c r="I80" s="7"/>
      <c r="J80" s="8"/>
    </row>
    <row r="81" spans="1:10" x14ac:dyDescent="0.3">
      <c r="A81" s="9"/>
      <c r="B81" s="15" t="s">
        <v>34</v>
      </c>
      <c r="C81" s="4">
        <v>12</v>
      </c>
      <c r="D81" s="4">
        <v>0.15</v>
      </c>
      <c r="E81" s="4">
        <v>0.1</v>
      </c>
      <c r="F81" s="4">
        <v>0.1</v>
      </c>
      <c r="G81" s="4"/>
      <c r="H81" s="4">
        <f>C81*D81*E81</f>
        <v>0.18</v>
      </c>
      <c r="I81" s="4">
        <v>12000</v>
      </c>
      <c r="J81" s="10">
        <f>H81*I81</f>
        <v>2160</v>
      </c>
    </row>
    <row r="82" spans="1:10" ht="15" thickBot="1" x14ac:dyDescent="0.35">
      <c r="A82" s="25"/>
      <c r="B82" s="12" t="s">
        <v>30</v>
      </c>
      <c r="C82" s="13"/>
      <c r="D82" s="13"/>
      <c r="E82" s="13"/>
      <c r="F82" s="13"/>
      <c r="G82" s="13"/>
      <c r="H82" s="13"/>
      <c r="I82" s="13"/>
      <c r="J82" s="14">
        <f>J81</f>
        <v>2160</v>
      </c>
    </row>
    <row r="83" spans="1:10" ht="15" thickBot="1" x14ac:dyDescent="0.35">
      <c r="A83" s="24"/>
      <c r="B83" s="34"/>
      <c r="C83" s="35"/>
      <c r="D83" s="35"/>
      <c r="E83" s="35"/>
      <c r="F83" s="35"/>
      <c r="G83" s="35"/>
      <c r="H83" s="35"/>
      <c r="I83" s="35"/>
      <c r="J83" s="34"/>
    </row>
    <row r="84" spans="1:10" x14ac:dyDescent="0.3">
      <c r="A84" s="5">
        <v>5</v>
      </c>
      <c r="B84" s="6" t="s">
        <v>43</v>
      </c>
      <c r="C84" s="7"/>
      <c r="D84" s="7"/>
      <c r="E84" s="7"/>
      <c r="F84" s="7"/>
      <c r="G84" s="7"/>
      <c r="H84" s="7"/>
      <c r="I84" s="7"/>
      <c r="J84" s="20"/>
    </row>
    <row r="85" spans="1:10" x14ac:dyDescent="0.3">
      <c r="A85" s="9"/>
      <c r="B85" s="38" t="s">
        <v>44</v>
      </c>
      <c r="C85" s="4">
        <v>40</v>
      </c>
      <c r="D85" s="4"/>
      <c r="E85" s="4"/>
      <c r="F85" s="4"/>
      <c r="G85" s="4"/>
      <c r="H85" s="4"/>
      <c r="I85" s="4">
        <v>3500</v>
      </c>
      <c r="J85" s="42">
        <f>C85*I85</f>
        <v>140000</v>
      </c>
    </row>
    <row r="86" spans="1:10" x14ac:dyDescent="0.3">
      <c r="A86" s="9"/>
      <c r="B86" s="38" t="s">
        <v>45</v>
      </c>
      <c r="C86" s="4">
        <v>100</v>
      </c>
      <c r="D86" s="4"/>
      <c r="E86" s="4"/>
      <c r="F86" s="4"/>
      <c r="G86" s="4"/>
      <c r="H86" s="4"/>
      <c r="I86" s="4">
        <v>100</v>
      </c>
      <c r="J86" s="42">
        <f t="shared" ref="J86:J94" si="12">C86*I86</f>
        <v>10000</v>
      </c>
    </row>
    <row r="87" spans="1:10" x14ac:dyDescent="0.3">
      <c r="A87" s="9"/>
      <c r="B87" s="39" t="s">
        <v>46</v>
      </c>
      <c r="C87" s="4">
        <v>100</v>
      </c>
      <c r="D87" s="4"/>
      <c r="E87" s="4"/>
      <c r="F87" s="4"/>
      <c r="G87" s="4"/>
      <c r="H87" s="4"/>
      <c r="I87" s="4">
        <v>350</v>
      </c>
      <c r="J87" s="42">
        <f t="shared" si="12"/>
        <v>35000</v>
      </c>
    </row>
    <row r="88" spans="1:10" x14ac:dyDescent="0.3">
      <c r="A88" s="9"/>
      <c r="B88" s="39" t="s">
        <v>47</v>
      </c>
      <c r="C88" s="40">
        <v>150</v>
      </c>
      <c r="D88" s="4"/>
      <c r="E88" s="4"/>
      <c r="F88" s="4"/>
      <c r="G88" s="4"/>
      <c r="H88" s="4"/>
      <c r="I88" s="40">
        <v>260</v>
      </c>
      <c r="J88" s="42">
        <f t="shared" si="12"/>
        <v>39000</v>
      </c>
    </row>
    <row r="89" spans="1:10" x14ac:dyDescent="0.3">
      <c r="A89" s="9"/>
      <c r="B89" s="39" t="s">
        <v>48</v>
      </c>
      <c r="C89" s="40">
        <v>30</v>
      </c>
      <c r="D89" s="4"/>
      <c r="E89" s="4"/>
      <c r="F89" s="4"/>
      <c r="G89" s="4"/>
      <c r="H89" s="4"/>
      <c r="I89" s="40">
        <v>260</v>
      </c>
      <c r="J89" s="42">
        <f t="shared" si="12"/>
        <v>7800</v>
      </c>
    </row>
    <row r="90" spans="1:10" x14ac:dyDescent="0.3">
      <c r="A90" s="9"/>
      <c r="B90" s="38" t="s">
        <v>49</v>
      </c>
      <c r="C90" s="40">
        <v>50</v>
      </c>
      <c r="D90" s="4"/>
      <c r="E90" s="4"/>
      <c r="F90" s="4"/>
      <c r="G90" s="4"/>
      <c r="H90" s="4"/>
      <c r="I90" s="40">
        <v>260</v>
      </c>
      <c r="J90" s="42">
        <f t="shared" si="12"/>
        <v>13000</v>
      </c>
    </row>
    <row r="91" spans="1:10" x14ac:dyDescent="0.3">
      <c r="A91" s="9"/>
      <c r="B91" s="38" t="s">
        <v>50</v>
      </c>
      <c r="C91" s="40">
        <v>30</v>
      </c>
      <c r="D91" s="4"/>
      <c r="E91" s="4"/>
      <c r="F91" s="4"/>
      <c r="G91" s="4"/>
      <c r="H91" s="4"/>
      <c r="I91" s="40">
        <v>260</v>
      </c>
      <c r="J91" s="42">
        <f t="shared" si="12"/>
        <v>7800</v>
      </c>
    </row>
    <row r="92" spans="1:10" x14ac:dyDescent="0.3">
      <c r="A92" s="9"/>
      <c r="B92" s="38" t="s">
        <v>51</v>
      </c>
      <c r="C92" s="40">
        <v>50</v>
      </c>
      <c r="D92" s="4"/>
      <c r="E92" s="4"/>
      <c r="F92" s="4"/>
      <c r="G92" s="4"/>
      <c r="H92" s="4"/>
      <c r="I92" s="40">
        <v>300</v>
      </c>
      <c r="J92" s="42">
        <f t="shared" si="12"/>
        <v>15000</v>
      </c>
    </row>
    <row r="93" spans="1:10" x14ac:dyDescent="0.3">
      <c r="A93" s="9"/>
      <c r="B93" s="38" t="s">
        <v>52</v>
      </c>
      <c r="C93" s="40">
        <v>100</v>
      </c>
      <c r="D93" s="4"/>
      <c r="E93" s="4"/>
      <c r="F93" s="4"/>
      <c r="G93" s="4"/>
      <c r="H93" s="4"/>
      <c r="I93" s="40">
        <v>300</v>
      </c>
      <c r="J93" s="42">
        <f t="shared" si="12"/>
        <v>30000</v>
      </c>
    </row>
    <row r="94" spans="1:10" x14ac:dyDescent="0.3">
      <c r="A94" s="9"/>
      <c r="B94" s="39" t="s">
        <v>53</v>
      </c>
      <c r="C94" s="40">
        <v>60</v>
      </c>
      <c r="D94" s="4"/>
      <c r="E94" s="4"/>
      <c r="F94" s="4"/>
      <c r="G94" s="4"/>
      <c r="H94" s="4"/>
      <c r="I94" s="40">
        <v>360</v>
      </c>
      <c r="J94" s="42">
        <f t="shared" si="12"/>
        <v>21600</v>
      </c>
    </row>
    <row r="95" spans="1:10" ht="15" thickBot="1" x14ac:dyDescent="0.35">
      <c r="A95" s="25"/>
      <c r="B95" s="43" t="s">
        <v>54</v>
      </c>
      <c r="C95" s="41"/>
      <c r="D95" s="13"/>
      <c r="E95" s="13"/>
      <c r="F95" s="13"/>
      <c r="G95" s="13"/>
      <c r="H95" s="13"/>
      <c r="I95" s="41"/>
      <c r="J95" s="14">
        <f>SUM(J85:J94)</f>
        <v>319200</v>
      </c>
    </row>
    <row r="96" spans="1:10" ht="15" thickBot="1" x14ac:dyDescent="0.35">
      <c r="A96" s="24"/>
      <c r="B96" s="36"/>
      <c r="C96" s="37"/>
      <c r="D96" s="35"/>
      <c r="E96" s="35"/>
      <c r="F96" s="35"/>
      <c r="G96" s="35"/>
      <c r="H96" s="35"/>
      <c r="I96" s="37"/>
      <c r="J96" s="34"/>
    </row>
    <row r="97" spans="1:10" x14ac:dyDescent="0.3">
      <c r="A97" s="5">
        <v>6</v>
      </c>
      <c r="B97" s="6" t="s">
        <v>35</v>
      </c>
      <c r="C97" s="7"/>
      <c r="D97" s="7"/>
      <c r="E97" s="7"/>
      <c r="F97" s="7"/>
      <c r="G97" s="7"/>
      <c r="H97" s="7"/>
      <c r="I97" s="7"/>
      <c r="J97" s="63">
        <f>J82+J78+J73+J22+J95</f>
        <v>536960.75</v>
      </c>
    </row>
    <row r="98" spans="1:10" x14ac:dyDescent="0.3">
      <c r="A98" s="9"/>
      <c r="B98" s="3" t="s">
        <v>36</v>
      </c>
      <c r="C98" s="4"/>
      <c r="D98" s="4"/>
      <c r="E98" s="4"/>
      <c r="F98" s="4"/>
      <c r="G98" s="4"/>
      <c r="H98" s="4"/>
      <c r="I98" s="16">
        <v>0.3</v>
      </c>
      <c r="J98" s="64">
        <f>I98*J97</f>
        <v>161088.22500000001</v>
      </c>
    </row>
    <row r="99" spans="1:10" ht="15" thickBot="1" x14ac:dyDescent="0.35">
      <c r="A99" s="25"/>
      <c r="B99" s="12" t="s">
        <v>37</v>
      </c>
      <c r="C99" s="13"/>
      <c r="D99" s="13"/>
      <c r="E99" s="13"/>
      <c r="F99" s="13"/>
      <c r="G99" s="13"/>
      <c r="H99" s="13"/>
      <c r="I99" s="21">
        <v>0.15</v>
      </c>
      <c r="J99" s="65">
        <f>I99*J97</f>
        <v>80544.112500000003</v>
      </c>
    </row>
    <row r="100" spans="1:10" ht="15" thickBot="1" x14ac:dyDescent="0.35"/>
    <row r="101" spans="1:10" ht="15" thickBot="1" x14ac:dyDescent="0.35">
      <c r="A101" s="27">
        <v>7</v>
      </c>
      <c r="B101" s="22" t="s">
        <v>38</v>
      </c>
      <c r="C101" s="23"/>
      <c r="D101" s="23"/>
      <c r="E101" s="23"/>
      <c r="F101" s="23"/>
      <c r="G101" s="23"/>
      <c r="H101" s="23"/>
      <c r="I101" s="23"/>
      <c r="J101" s="66">
        <f>J97+J98+J99</f>
        <v>778593.08750000002</v>
      </c>
    </row>
  </sheetData>
  <mergeCells count="4">
    <mergeCell ref="A3:J3"/>
    <mergeCell ref="A23:J23"/>
    <mergeCell ref="A73:I73"/>
    <mergeCell ref="A1:J1"/>
  </mergeCells>
  <pageMargins left="0.7" right="0.7" top="0.75" bottom="0.75" header="0.3" footer="0.3"/>
  <pageSetup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</dc:creator>
  <cp:lastModifiedBy>Дизайнер</cp:lastModifiedBy>
  <cp:lastPrinted>2018-02-19T18:58:27Z</cp:lastPrinted>
  <dcterms:created xsi:type="dcterms:W3CDTF">2018-02-18T13:06:24Z</dcterms:created>
  <dcterms:modified xsi:type="dcterms:W3CDTF">2018-02-19T18:58:48Z</dcterms:modified>
</cp:coreProperties>
</file>