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IGNPC\ForAll\Проекты\Проекты в работе\2019 год\Сады и Люди\"/>
    </mc:Choice>
  </mc:AlternateContent>
  <bookViews>
    <workbookView xWindow="0" yWindow="0" windowWidth="28800" windowHeight="12435"/>
  </bookViews>
  <sheets>
    <sheet name="СМЕТА" sheetId="4" r:id="rId1"/>
    <sheet name="Согласование цены" sheetId="6" r:id="rId2"/>
  </sheets>
  <definedNames>
    <definedName name="_xlnm.Print_Area" localSheetId="0">СМЕТА!$A$1:$L$63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4" l="1"/>
  <c r="E22" i="6" l="1"/>
  <c r="I55" i="4" l="1"/>
  <c r="K54" i="4"/>
  <c r="K21" i="4"/>
  <c r="K20" i="4"/>
  <c r="F20" i="4"/>
  <c r="K46" i="4"/>
  <c r="K47" i="4"/>
  <c r="K48" i="4"/>
  <c r="K49" i="4"/>
  <c r="K50" i="4"/>
  <c r="K51" i="4"/>
  <c r="K52" i="4"/>
  <c r="K53" i="4"/>
  <c r="K55" i="4"/>
  <c r="K45" i="4"/>
  <c r="F45" i="4"/>
  <c r="F57" i="4"/>
  <c r="I57" i="4"/>
  <c r="K57" i="4" s="1"/>
  <c r="K58" i="4"/>
  <c r="I59" i="4"/>
  <c r="K59" i="4" s="1"/>
  <c r="K42" i="4"/>
  <c r="K41" i="4"/>
  <c r="F41" i="4"/>
  <c r="L20" i="4" l="1"/>
  <c r="L45" i="4"/>
  <c r="L57" i="4"/>
  <c r="L41" i="4"/>
  <c r="I35" i="4"/>
  <c r="K38" i="4"/>
  <c r="K37" i="4"/>
  <c r="K36" i="4"/>
  <c r="K28" i="4" l="1"/>
  <c r="K25" i="4"/>
  <c r="K31" i="4" l="1"/>
  <c r="F31" i="4"/>
  <c r="K29" i="4"/>
  <c r="F28" i="4"/>
  <c r="K26" i="4"/>
  <c r="K24" i="4"/>
  <c r="F24" i="4"/>
  <c r="K8" i="4"/>
  <c r="I12" i="4"/>
  <c r="L31" i="4" l="1"/>
  <c r="L28" i="4"/>
  <c r="L24" i="4"/>
  <c r="F36" i="4"/>
  <c r="K35" i="4"/>
  <c r="K34" i="4"/>
  <c r="F34" i="4"/>
  <c r="L34" i="4" l="1"/>
  <c r="L36" i="4"/>
  <c r="K13" i="4" l="1"/>
  <c r="K12" i="4"/>
  <c r="F12" i="4"/>
  <c r="K18" i="4"/>
  <c r="K16" i="4"/>
  <c r="I17" i="4"/>
  <c r="K17" i="4" s="1"/>
  <c r="L12" i="4" l="1"/>
  <c r="F16" i="4"/>
  <c r="L16" i="4" l="1"/>
  <c r="K9" i="4" l="1"/>
  <c r="K7" i="4" l="1"/>
  <c r="F5" i="4"/>
  <c r="F7" i="4"/>
  <c r="K10" i="4" l="1"/>
  <c r="L7" i="4" s="1"/>
  <c r="F60" i="4"/>
  <c r="L5" i="4"/>
  <c r="K60" i="4" l="1"/>
  <c r="L60" i="4" s="1"/>
  <c r="C61" i="4" l="1"/>
  <c r="C62" i="4" s="1"/>
  <c r="E24" i="6"/>
</calcChain>
</file>

<file path=xl/sharedStrings.xml><?xml version="1.0" encoding="utf-8"?>
<sst xmlns="http://schemas.openxmlformats.org/spreadsheetml/2006/main" count="183" uniqueCount="106">
  <si>
    <t>ООО «ПРИНЦИП НОВО»</t>
  </si>
  <si>
    <t>198188, Санкт-Петербург</t>
  </si>
  <si>
    <t>тел (812) 702-92-93</t>
  </si>
  <si>
    <t>E-mail: principnovo@gmail.com</t>
  </si>
  <si>
    <t>Смета к эскизу (в рублях)</t>
  </si>
  <si>
    <t>№ пп</t>
  </si>
  <si>
    <t>Наименование работ</t>
  </si>
  <si>
    <t>Ед. изм.</t>
  </si>
  <si>
    <t>Объем работ</t>
  </si>
  <si>
    <t>Стоимость</t>
  </si>
  <si>
    <t>Наименование материалов</t>
  </si>
  <si>
    <t xml:space="preserve">Объем </t>
  </si>
  <si>
    <t>Всего</t>
  </si>
  <si>
    <t>ед.</t>
  </si>
  <si>
    <t>всего</t>
  </si>
  <si>
    <t>Разбивочные работы</t>
  </si>
  <si>
    <t>*</t>
  </si>
  <si>
    <t>м/п</t>
  </si>
  <si>
    <t>шт.</t>
  </si>
  <si>
    <t>шт</t>
  </si>
  <si>
    <t>м²</t>
  </si>
  <si>
    <t>Поддоны</t>
  </si>
  <si>
    <t>Геотекстиль  250</t>
  </si>
  <si>
    <t>Эксплуатация виброплиты</t>
  </si>
  <si>
    <t>м/см</t>
  </si>
  <si>
    <t>п/м</t>
  </si>
  <si>
    <t>Расходные материалы</t>
  </si>
  <si>
    <t>Всего по работе</t>
  </si>
  <si>
    <t>Всего по материалам</t>
  </si>
  <si>
    <t>Транспортные  -</t>
  </si>
  <si>
    <t>Всего -</t>
  </si>
  <si>
    <t>Земля и торфогрунт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</si>
  <si>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</si>
  <si>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</si>
  <si>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</si>
  <si>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Устройство рулонного газона с подготовкой основания 20 см</t>
  </si>
  <si>
    <t>Устройство рулонного газона с подготовкой основания 20 см (без геопластики)</t>
  </si>
  <si>
    <t xml:space="preserve">Рулонный газон </t>
  </si>
  <si>
    <t>м2</t>
  </si>
  <si>
    <t>Мульча сосновая</t>
  </si>
  <si>
    <t>Крепеж</t>
  </si>
  <si>
    <t xml:space="preserve">Устройство набивного покрытия </t>
  </si>
  <si>
    <t>бег</t>
  </si>
  <si>
    <t>Прокладка электрокабеля согласно группам</t>
  </si>
  <si>
    <t>Прокладка кабеля .</t>
  </si>
  <si>
    <t>Кабель ВВГ-НГ 3*1,5</t>
  </si>
  <si>
    <t>Коробки, клеммы, метизы</t>
  </si>
  <si>
    <r>
      <t>м</t>
    </r>
    <r>
      <rPr>
        <i/>
        <vertAlign val="superscript"/>
        <sz val="11"/>
        <rFont val="Times New Roman"/>
        <family val="1"/>
        <charset val="204"/>
      </rPr>
      <t>2</t>
    </r>
  </si>
  <si>
    <r>
      <t xml:space="preserve"> м</t>
    </r>
    <r>
      <rPr>
        <vertAlign val="superscript"/>
        <sz val="11"/>
        <rFont val="Times New Roman"/>
        <family val="1"/>
        <charset val="204"/>
      </rPr>
      <t>2</t>
    </r>
  </si>
  <si>
    <t xml:space="preserve">Устройство декоративного мощения </t>
  </si>
  <si>
    <t>Устройство декоративного бордюра стальной ленты</t>
  </si>
  <si>
    <t xml:space="preserve">Лента стальная </t>
  </si>
  <si>
    <t>Грунт-эмаль по ржавчине 3 в 1 Hammerite гладкая глянцевая  2.5 л</t>
  </si>
  <si>
    <t>Устройство деревянного настила</t>
  </si>
  <si>
    <t>Доска сухая строганная 36х125х6000 (хвоя)</t>
  </si>
  <si>
    <t>Декоративно-защитная пропитка для древесины Pinotex Classic 2.7 л</t>
  </si>
  <si>
    <t>Крепеж для террасной доски ГвозDECK Classic (130 шт)</t>
  </si>
  <si>
    <t>Доска 50х100х6000 мм</t>
  </si>
  <si>
    <t>Устройство конструкций</t>
  </si>
  <si>
    <t>Шпаклевка цементная фасадная Knauf Мультифиниш 25 кг</t>
  </si>
  <si>
    <t>Аквапанель Knauf Наружная 1200х2400х12,5мм</t>
  </si>
  <si>
    <t>Аквапанель Knauf Универсальная 900х1200х6 мм</t>
  </si>
  <si>
    <t>Обшивка металлоконструкций аквапанелями,с устройством перфораций</t>
  </si>
  <si>
    <t>Шуруп для Аквапанелей Knauf SB 3,9х25 (250 шт)</t>
  </si>
  <si>
    <t>Грунт Ceresit CT17 5 л</t>
  </si>
  <si>
    <t>Оштукатуривание конструкций с грунтованием</t>
  </si>
  <si>
    <t>Нанесение декораций</t>
  </si>
  <si>
    <t>Краска в/д фасадная Finncolor Mineral Strong основа LAP/MRA глубокоматовая 2.7 л</t>
  </si>
  <si>
    <t>Устройство  светильников</t>
  </si>
  <si>
    <t xml:space="preserve">Светодиодная лента SMD 5050, 150 Led, IP33, 12V, Standart, RGB </t>
  </si>
  <si>
    <t xml:space="preserve"> Блок питания EN-100-12 (12V, 100W, 8.3A, IP20) </t>
  </si>
  <si>
    <t>Блок питания LB-12V4A (12V, 4A, 48W)</t>
  </si>
  <si>
    <t>ЗПТ Защитная пластиковая труба</t>
  </si>
  <si>
    <t>Устройство скамеек</t>
  </si>
  <si>
    <t>Фанера нешлифованная ФСФ 2440х1220х21 мм сорт 4/4</t>
  </si>
  <si>
    <t>Крепеж,Расходные материалы</t>
  </si>
  <si>
    <t xml:space="preserve">Оформление растений </t>
  </si>
  <si>
    <t>Осока Бьюканена С2</t>
  </si>
  <si>
    <t>Колосняк песчанный С2</t>
  </si>
  <si>
    <t>Бузульник зубчатый Othello С2</t>
  </si>
  <si>
    <t>Рябинник Рябинолистный Sem 50-60</t>
  </si>
  <si>
    <t>Ива пурпурная Nana 60-80 С15</t>
  </si>
  <si>
    <t>Черемуха Маака 300-350</t>
  </si>
  <si>
    <t>Туя западная Brabant 100-120</t>
  </si>
  <si>
    <t>Туя западная Brabant 120-140</t>
  </si>
  <si>
    <t>Туя западная Brabant 150</t>
  </si>
  <si>
    <t>Туя западная Brabant 170</t>
  </si>
  <si>
    <t>Устройство декоративной композиции</t>
  </si>
  <si>
    <t>Труба профильная 40х20х2,0 мм</t>
  </si>
  <si>
    <t>Грунт-эмаль по ржавчине 3 в 1 Текс РжавоStop серая 2 к</t>
  </si>
  <si>
    <t>Устройство металлоконструкций,с монтажем</t>
  </si>
  <si>
    <t xml:space="preserve">Маршала Говорова ул., д. 17, </t>
  </si>
  <si>
    <t>лит.А, пом.4-Н</t>
  </si>
  <si>
    <t>№ СРО-С-262-11022013</t>
  </si>
  <si>
    <t>ПРОТОКОЛ</t>
  </si>
  <si>
    <t>СОГЛАСОВАНИЯ ДОГОВОРНОЙ ЦЕНЫ</t>
  </si>
  <si>
    <t>Всего, руб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</si>
  <si>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</si>
  <si>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 xml:space="preserve">Устройство декоративного бордюра </t>
  </si>
  <si>
    <t>Устройство декоративных конструкций,с монтажем</t>
  </si>
  <si>
    <t xml:space="preserve">Устройство рулонного газона </t>
  </si>
  <si>
    <t>Транспортные расходы</t>
  </si>
  <si>
    <t>Непредвиденные расходы</t>
  </si>
  <si>
    <t>Песок строительный</t>
  </si>
  <si>
    <t>меш</t>
  </si>
  <si>
    <t>Декоративный гравий фр.5-20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</si>
</sst>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р_."/>
    <numFmt numFmtId="166" formatCode="#,##0&quot;р.&quot;"/>
    <numFmt numFmtId="167" formatCode="#,##0.0"/>
  </numFmts>
  <fonts count="34" x14ac:knownFonts="1">
    <font>
      <sz val="10"/>
      <name val="Arial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u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4" fillId="0" borderId="0"/>
  </cellStyleXfs>
  <cellXfs count="203">
    <xf numFmtId="0" fontId="0" fillId="0" borderId="0" xfId="0"/>
    <xf numFmtId="0" fontId="4" fillId="0" borderId="13" xfId="3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3" xfId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center" vertical="center" wrapText="1"/>
    </xf>
    <xf numFmtId="1" fontId="10" fillId="0" borderId="10" xfId="2" applyNumberFormat="1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left" vertical="center" wrapText="1"/>
    </xf>
    <xf numFmtId="165" fontId="12" fillId="0" borderId="10" xfId="2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4" fillId="0" borderId="13" xfId="3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/>
    <xf numFmtId="1" fontId="4" fillId="0" borderId="14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 wrapText="1"/>
    </xf>
    <xf numFmtId="1" fontId="4" fillId="0" borderId="14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/>
    </xf>
    <xf numFmtId="1" fontId="4" fillId="0" borderId="13" xfId="1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vertical="center" wrapText="1"/>
    </xf>
    <xf numFmtId="0" fontId="4" fillId="0" borderId="14" xfId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right" vertical="center" wrapText="1"/>
    </xf>
    <xf numFmtId="1" fontId="4" fillId="0" borderId="10" xfId="2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0" borderId="0" xfId="0" applyFont="1" applyFill="1"/>
    <xf numFmtId="0" fontId="24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left" vertical="center" wrapText="1"/>
    </xf>
    <xf numFmtId="0" fontId="24" fillId="0" borderId="0" xfId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24" fillId="0" borderId="29" xfId="1" applyFont="1" applyFill="1" applyBorder="1" applyAlignment="1">
      <alignment horizontal="center" vertical="center" wrapText="1"/>
    </xf>
    <xf numFmtId="0" fontId="20" fillId="0" borderId="29" xfId="1" applyFont="1" applyFill="1" applyBorder="1" applyAlignment="1">
      <alignment horizontal="left" vertical="center" wrapText="1"/>
    </xf>
    <xf numFmtId="0" fontId="19" fillId="0" borderId="29" xfId="1" applyFont="1" applyFill="1" applyBorder="1" applyAlignment="1">
      <alignment horizontal="center" vertical="center"/>
    </xf>
    <xf numFmtId="165" fontId="21" fillId="0" borderId="0" xfId="1" applyNumberFormat="1" applyFont="1" applyFill="1" applyAlignment="1">
      <alignment horizontal="center" vertical="center"/>
    </xf>
    <xf numFmtId="0" fontId="17" fillId="0" borderId="0" xfId="0" applyFont="1" applyFill="1"/>
    <xf numFmtId="0" fontId="26" fillId="0" borderId="13" xfId="3" applyFont="1" applyFill="1" applyBorder="1" applyAlignment="1">
      <alignment horizontal="left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6" fillId="0" borderId="0" xfId="0" applyFont="1" applyFill="1"/>
    <xf numFmtId="0" fontId="25" fillId="0" borderId="32" xfId="0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7" fillId="0" borderId="0" xfId="0" applyFont="1" applyFill="1"/>
    <xf numFmtId="167" fontId="29" fillId="0" borderId="3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7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1" fontId="19" fillId="0" borderId="0" xfId="0" applyNumberFormat="1" applyFont="1" applyFill="1" applyAlignment="1">
      <alignment wrapText="1"/>
    </xf>
    <xf numFmtId="0" fontId="31" fillId="0" borderId="0" xfId="0" applyFont="1" applyFill="1"/>
    <xf numFmtId="0" fontId="32" fillId="0" borderId="0" xfId="0" applyFont="1" applyFill="1"/>
    <xf numFmtId="0" fontId="23" fillId="0" borderId="0" xfId="0" applyFont="1" applyFill="1" applyAlignment="1">
      <alignment horizontal="center" vertical="center"/>
    </xf>
    <xf numFmtId="0" fontId="20" fillId="0" borderId="0" xfId="1" applyFont="1" applyFill="1" applyAlignment="1">
      <alignment horizontal="center" vertical="center" wrapText="1"/>
    </xf>
    <xf numFmtId="0" fontId="20" fillId="0" borderId="29" xfId="1" applyFont="1" applyFill="1" applyBorder="1" applyAlignment="1">
      <alignment horizontal="center" vertical="center" wrapText="1"/>
    </xf>
    <xf numFmtId="0" fontId="26" fillId="0" borderId="12" xfId="3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center" vertical="center"/>
    </xf>
    <xf numFmtId="164" fontId="26" fillId="0" borderId="12" xfId="3" applyNumberFormat="1" applyFont="1" applyFill="1" applyBorder="1" applyAlignment="1">
      <alignment horizontal="center" vertical="center" wrapText="1"/>
    </xf>
    <xf numFmtId="164" fontId="26" fillId="0" borderId="13" xfId="1" applyNumberFormat="1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37" xfId="3" applyNumberFormat="1" applyFont="1" applyFill="1" applyBorder="1" applyAlignment="1">
      <alignment horizontal="center" vertical="center" wrapText="1"/>
    </xf>
    <xf numFmtId="3" fontId="26" fillId="0" borderId="37" xfId="1" applyNumberFormat="1" applyFont="1" applyFill="1" applyBorder="1" applyAlignment="1">
      <alignment horizontal="center" vertical="center" wrapText="1"/>
    </xf>
    <xf numFmtId="3" fontId="26" fillId="0" borderId="37" xfId="0" applyNumberFormat="1" applyFont="1" applyFill="1" applyBorder="1" applyAlignment="1">
      <alignment horizontal="center" vertical="center" wrapText="1"/>
    </xf>
    <xf numFmtId="3" fontId="26" fillId="0" borderId="34" xfId="0" applyNumberFormat="1" applyFont="1" applyFill="1" applyBorder="1" applyAlignment="1">
      <alignment horizontal="center" vertical="center" wrapText="1"/>
    </xf>
    <xf numFmtId="3" fontId="26" fillId="0" borderId="33" xfId="0" applyNumberFormat="1" applyFont="1" applyFill="1" applyBorder="1" applyAlignment="1">
      <alignment horizontal="center" vertical="center" wrapText="1"/>
    </xf>
    <xf numFmtId="3" fontId="26" fillId="0" borderId="4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1" fontId="5" fillId="0" borderId="13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20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164" fontId="5" fillId="0" borderId="19" xfId="1" applyNumberFormat="1" applyFon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 vertical="center" wrapText="1"/>
    </xf>
    <xf numFmtId="164" fontId="5" fillId="0" borderId="21" xfId="1" applyNumberFormat="1" applyFont="1" applyFill="1" applyBorder="1" applyAlignment="1">
      <alignment horizontal="center" vertical="center" wrapText="1"/>
    </xf>
    <xf numFmtId="1" fontId="5" fillId="0" borderId="19" xfId="1" applyNumberFormat="1" applyFont="1" applyFill="1" applyBorder="1" applyAlignment="1">
      <alignment horizontal="center" vertical="center" wrapText="1"/>
    </xf>
    <xf numFmtId="1" fontId="5" fillId="0" borderId="20" xfId="1" applyNumberFormat="1" applyFont="1" applyFill="1" applyBorder="1" applyAlignment="1">
      <alignment horizontal="center" vertical="center" wrapText="1"/>
    </xf>
    <xf numFmtId="1" fontId="5" fillId="0" borderId="21" xfId="1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165" fontId="7" fillId="0" borderId="19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 wrapText="1"/>
    </xf>
    <xf numFmtId="166" fontId="18" fillId="0" borderId="2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15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left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24" fillId="0" borderId="0" xfId="1" applyFont="1" applyFill="1" applyAlignment="1">
      <alignment wrapText="1"/>
    </xf>
    <xf numFmtId="0" fontId="24" fillId="0" borderId="0" xfId="1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165" fontId="7" fillId="0" borderId="41" xfId="0" applyNumberFormat="1" applyFont="1" applyFill="1" applyBorder="1" applyAlignment="1">
      <alignment horizontal="center" vertical="center" wrapText="1"/>
    </xf>
    <xf numFmtId="165" fontId="7" fillId="0" borderId="4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</cellXfs>
  <cellStyles count="6">
    <cellStyle name="Excel Built-in Normal" xfId="5"/>
    <cellStyle name="Обычный" xfId="0" builtinId="0"/>
    <cellStyle name="Обычный 4" xfId="4"/>
    <cellStyle name="Обычный_Пески" xfId="1"/>
    <cellStyle name="Обычный_Солнечное 2" xfId="2"/>
    <cellStyle name="Обычный_Солнечное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</xdr:row>
      <xdr:rowOff>0</xdr:rowOff>
    </xdr:from>
    <xdr:to>
      <xdr:col>7</xdr:col>
      <xdr:colOff>320040</xdr:colOff>
      <xdr:row>59</xdr:row>
      <xdr:rowOff>220980</xdr:rowOff>
    </xdr:to>
    <xdr:sp macro="" textlink="">
      <xdr:nvSpPr>
        <xdr:cNvPr id="3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0644ABA0-1EE9-4E4F-9AE0-884B4CA98136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320040</xdr:colOff>
      <xdr:row>60</xdr:row>
      <xdr:rowOff>36830</xdr:rowOff>
    </xdr:to>
    <xdr:sp macro="" textlink="">
      <xdr:nvSpPr>
        <xdr:cNvPr id="4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B76F6EAA-597C-4E47-AA57-C78E33988719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320040</xdr:colOff>
      <xdr:row>60</xdr:row>
      <xdr:rowOff>29210</xdr:rowOff>
    </xdr:to>
    <xdr:sp macro="" textlink="">
      <xdr:nvSpPr>
        <xdr:cNvPr id="5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00FC1747-138A-4EF4-A9BA-911560D7C506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320040</xdr:colOff>
      <xdr:row>60</xdr:row>
      <xdr:rowOff>242570</xdr:rowOff>
    </xdr:to>
    <xdr:sp macro="" textlink="">
      <xdr:nvSpPr>
        <xdr:cNvPr id="6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6BB739CA-C1E1-4E19-954C-88FF499FD181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467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320040</xdr:colOff>
      <xdr:row>59</xdr:row>
      <xdr:rowOff>220980</xdr:rowOff>
    </xdr:to>
    <xdr:sp macro="" textlink="">
      <xdr:nvSpPr>
        <xdr:cNvPr id="7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391ECB21-63B3-4837-9929-941B8414137D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320040</xdr:colOff>
      <xdr:row>59</xdr:row>
      <xdr:rowOff>220980</xdr:rowOff>
    </xdr:to>
    <xdr:sp macro="" textlink="">
      <xdr:nvSpPr>
        <xdr:cNvPr id="8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7C60D4A4-E563-4894-B8C1-D927B096851D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320040</xdr:colOff>
      <xdr:row>43</xdr:row>
      <xdr:rowOff>228600</xdr:rowOff>
    </xdr:to>
    <xdr:sp macro="" textlink="">
      <xdr:nvSpPr>
        <xdr:cNvPr id="9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30C0F472-A247-46CD-8B2D-71DC5F10FAC0}"/>
            </a:ext>
          </a:extLst>
        </xdr:cNvPr>
        <xdr:cNvSpPr>
          <a:spLocks noChangeAspect="1" noChangeArrowheads="1"/>
        </xdr:cNvSpPr>
      </xdr:nvSpPr>
      <xdr:spPr bwMode="auto">
        <a:xfrm>
          <a:off x="9315450" y="18497550"/>
          <a:ext cx="3200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320040</xdr:colOff>
      <xdr:row>43</xdr:row>
      <xdr:rowOff>228600</xdr:rowOff>
    </xdr:to>
    <xdr:sp macro="" textlink="">
      <xdr:nvSpPr>
        <xdr:cNvPr id="10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8D0AA9EB-0434-4A17-A705-DE7C3387834B}"/>
            </a:ext>
          </a:extLst>
        </xdr:cNvPr>
        <xdr:cNvSpPr>
          <a:spLocks noChangeAspect="1" noChangeArrowheads="1"/>
        </xdr:cNvSpPr>
      </xdr:nvSpPr>
      <xdr:spPr bwMode="auto">
        <a:xfrm>
          <a:off x="9315450" y="18497550"/>
          <a:ext cx="3200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320040</xdr:colOff>
      <xdr:row>43</xdr:row>
      <xdr:rowOff>228600</xdr:rowOff>
    </xdr:to>
    <xdr:sp macro="" textlink="">
      <xdr:nvSpPr>
        <xdr:cNvPr id="11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9B2DE8FE-E066-4191-B576-DEB2E299F06D}"/>
            </a:ext>
          </a:extLst>
        </xdr:cNvPr>
        <xdr:cNvSpPr>
          <a:spLocks noChangeAspect="1" noChangeArrowheads="1"/>
        </xdr:cNvSpPr>
      </xdr:nvSpPr>
      <xdr:spPr bwMode="auto">
        <a:xfrm>
          <a:off x="9315450" y="18497550"/>
          <a:ext cx="3200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320040</xdr:colOff>
      <xdr:row>44</xdr:row>
      <xdr:rowOff>177800</xdr:rowOff>
    </xdr:to>
    <xdr:sp macro="" textlink="">
      <xdr:nvSpPr>
        <xdr:cNvPr id="12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315450" y="18497550"/>
          <a:ext cx="320040" cy="420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320040</xdr:colOff>
      <xdr:row>43</xdr:row>
      <xdr:rowOff>228600</xdr:rowOff>
    </xdr:to>
    <xdr:sp macro="" textlink="">
      <xdr:nvSpPr>
        <xdr:cNvPr id="13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7A3DE160-ECE7-40C4-B604-D162792181C4}"/>
            </a:ext>
          </a:extLst>
        </xdr:cNvPr>
        <xdr:cNvSpPr>
          <a:spLocks noChangeAspect="1" noChangeArrowheads="1"/>
        </xdr:cNvSpPr>
      </xdr:nvSpPr>
      <xdr:spPr bwMode="auto">
        <a:xfrm>
          <a:off x="9315450" y="18497550"/>
          <a:ext cx="3200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320040</xdr:colOff>
      <xdr:row>43</xdr:row>
      <xdr:rowOff>228600</xdr:rowOff>
    </xdr:to>
    <xdr:sp macro="" textlink="">
      <xdr:nvSpPr>
        <xdr:cNvPr id="14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B253323F-8606-4CF5-A881-A489D49A4782}"/>
            </a:ext>
          </a:extLst>
        </xdr:cNvPr>
        <xdr:cNvSpPr>
          <a:spLocks noChangeAspect="1" noChangeArrowheads="1"/>
        </xdr:cNvSpPr>
      </xdr:nvSpPr>
      <xdr:spPr bwMode="auto">
        <a:xfrm>
          <a:off x="9315450" y="18497550"/>
          <a:ext cx="3200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85090</xdr:rowOff>
    </xdr:to>
    <xdr:sp macro="" textlink="">
      <xdr:nvSpPr>
        <xdr:cNvPr id="15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E8A40CB-BBE1-4D41-9BFF-2012E47E1932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04800" cy="310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2540</xdr:rowOff>
    </xdr:to>
    <xdr:sp macro="" textlink="">
      <xdr:nvSpPr>
        <xdr:cNvPr id="16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5A8C31CE-4FB0-486C-8024-389490FE7F01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0480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2540</xdr:rowOff>
    </xdr:to>
    <xdr:sp macro="" textlink="">
      <xdr:nvSpPr>
        <xdr:cNvPr id="17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B9EDBB89-9D8E-4DDC-8135-6D295CB0F898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0480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85090</xdr:rowOff>
    </xdr:to>
    <xdr:sp macro="" textlink="">
      <xdr:nvSpPr>
        <xdr:cNvPr id="18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2C9CFEBF-7D99-4C9F-B2AF-A7679AC195E5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04800" cy="310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2540</xdr:rowOff>
    </xdr:to>
    <xdr:sp macro="" textlink="">
      <xdr:nvSpPr>
        <xdr:cNvPr id="19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DE22532C-4E76-462F-8AE1-4BEF5EC52009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0480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2540</xdr:rowOff>
    </xdr:to>
    <xdr:sp macro="" textlink="">
      <xdr:nvSpPr>
        <xdr:cNvPr id="20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8DC3069B-07DB-447D-A1CC-4C741F24A4FA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0480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59</xdr:row>
      <xdr:rowOff>0</xdr:rowOff>
    </xdr:from>
    <xdr:ext cx="320040" cy="233680"/>
    <xdr:sp macro="" textlink="">
      <xdr:nvSpPr>
        <xdr:cNvPr id="21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7505319F-8D60-4479-A474-742F69C002FE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3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20040" cy="271780"/>
    <xdr:sp macro="" textlink="">
      <xdr:nvSpPr>
        <xdr:cNvPr id="22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B019C739-D4F5-45B8-BF76-CE1DBA7057DB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71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20040" cy="264160"/>
    <xdr:sp macro="" textlink="">
      <xdr:nvSpPr>
        <xdr:cNvPr id="23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6170D94A-44D4-4BBC-BC50-84B0B71708D9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6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20040" cy="490220"/>
    <xdr:sp macro="" textlink="">
      <xdr:nvSpPr>
        <xdr:cNvPr id="24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FC400CAE-7929-491F-8B54-1A4049562D41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49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20040" cy="233680"/>
    <xdr:sp macro="" textlink="">
      <xdr:nvSpPr>
        <xdr:cNvPr id="25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82D2BE54-24D7-48D7-9A25-224DB3A97004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3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320040" cy="233680"/>
    <xdr:sp macro="" textlink="">
      <xdr:nvSpPr>
        <xdr:cNvPr id="26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55E41243-B7C5-42D0-B3CF-F9A31A7C20C6}"/>
            </a:ext>
          </a:extLst>
        </xdr:cNvPr>
        <xdr:cNvSpPr>
          <a:spLocks noChangeAspect="1" noChangeArrowheads="1"/>
        </xdr:cNvSpPr>
      </xdr:nvSpPr>
      <xdr:spPr bwMode="auto">
        <a:xfrm>
          <a:off x="9315450" y="22240875"/>
          <a:ext cx="320040" cy="233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85090</xdr:rowOff>
    </xdr:to>
    <xdr:sp macro="" textlink="">
      <xdr:nvSpPr>
        <xdr:cNvPr id="27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AD3DC916-05A9-4D44-842E-0CEDCF02C710}"/>
            </a:ext>
          </a:extLst>
        </xdr:cNvPr>
        <xdr:cNvSpPr>
          <a:spLocks noChangeAspect="1" noChangeArrowheads="1"/>
        </xdr:cNvSpPr>
      </xdr:nvSpPr>
      <xdr:spPr bwMode="auto">
        <a:xfrm>
          <a:off x="9315450" y="36280725"/>
          <a:ext cx="304800" cy="307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2540</xdr:rowOff>
    </xdr:to>
    <xdr:sp macro="" textlink="">
      <xdr:nvSpPr>
        <xdr:cNvPr id="28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93370CA9-5B10-47AD-BA1C-309CDD0FE3E8}"/>
            </a:ext>
          </a:extLst>
        </xdr:cNvPr>
        <xdr:cNvSpPr>
          <a:spLocks noChangeAspect="1" noChangeArrowheads="1"/>
        </xdr:cNvSpPr>
      </xdr:nvSpPr>
      <xdr:spPr bwMode="auto">
        <a:xfrm>
          <a:off x="9315450" y="36280725"/>
          <a:ext cx="30480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304800</xdr:colOff>
      <xdr:row>60</xdr:row>
      <xdr:rowOff>2540</xdr:rowOff>
    </xdr:to>
    <xdr:sp macro="" textlink="">
      <xdr:nvSpPr>
        <xdr:cNvPr id="29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3D01DA2E-0214-4DF3-AB4F-F7B1C809E86D}"/>
            </a:ext>
          </a:extLst>
        </xdr:cNvPr>
        <xdr:cNvSpPr>
          <a:spLocks noChangeAspect="1" noChangeArrowheads="1"/>
        </xdr:cNvSpPr>
      </xdr:nvSpPr>
      <xdr:spPr bwMode="auto">
        <a:xfrm>
          <a:off x="9315450" y="36280725"/>
          <a:ext cx="304800" cy="2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304800</xdr:colOff>
      <xdr:row>58</xdr:row>
      <xdr:rowOff>10583</xdr:rowOff>
    </xdr:to>
    <xdr:sp macro="" textlink="">
      <xdr:nvSpPr>
        <xdr:cNvPr id="30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/>
        <xdr:cNvSpPr>
          <a:spLocks noChangeAspect="1" noChangeArrowheads="1"/>
        </xdr:cNvSpPr>
      </xdr:nvSpPr>
      <xdr:spPr bwMode="auto">
        <a:xfrm>
          <a:off x="8696325" y="51511200"/>
          <a:ext cx="304800" cy="34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304800</xdr:colOff>
      <xdr:row>56</xdr:row>
      <xdr:rowOff>47625</xdr:rowOff>
    </xdr:to>
    <xdr:sp macro="" textlink="">
      <xdr:nvSpPr>
        <xdr:cNvPr id="31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:a16="http://schemas.microsoft.com/office/drawing/2014/main" xmlns="" id="{E7EB2BC8-AAE5-455A-91B3-5C35968C65ED}"/>
            </a:ext>
          </a:extLst>
        </xdr:cNvPr>
        <xdr:cNvSpPr>
          <a:spLocks noChangeAspect="1" noChangeArrowheads="1"/>
        </xdr:cNvSpPr>
      </xdr:nvSpPr>
      <xdr:spPr bwMode="auto">
        <a:xfrm>
          <a:off x="7372350" y="100774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304800</xdr:colOff>
      <xdr:row>56</xdr:row>
      <xdr:rowOff>47625</xdr:rowOff>
    </xdr:to>
    <xdr:sp macro="" textlink="">
      <xdr:nvSpPr>
        <xdr:cNvPr id="32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:a16="http://schemas.microsoft.com/office/drawing/2014/main" xmlns="" id="{9BAA2A3E-A74B-4A0C-87F1-10F1446455B6}"/>
            </a:ext>
          </a:extLst>
        </xdr:cNvPr>
        <xdr:cNvSpPr>
          <a:spLocks noChangeAspect="1" noChangeArrowheads="1"/>
        </xdr:cNvSpPr>
      </xdr:nvSpPr>
      <xdr:spPr bwMode="auto">
        <a:xfrm>
          <a:off x="7372350" y="100774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304800</xdr:colOff>
      <xdr:row>56</xdr:row>
      <xdr:rowOff>47625</xdr:rowOff>
    </xdr:to>
    <xdr:sp macro="" textlink="">
      <xdr:nvSpPr>
        <xdr:cNvPr id="33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:a16="http://schemas.microsoft.com/office/drawing/2014/main" xmlns="" id="{2758AD10-745A-4407-BC72-112E3E5537F2}"/>
            </a:ext>
          </a:extLst>
        </xdr:cNvPr>
        <xdr:cNvSpPr>
          <a:spLocks noChangeAspect="1" noChangeArrowheads="1"/>
        </xdr:cNvSpPr>
      </xdr:nvSpPr>
      <xdr:spPr bwMode="auto">
        <a:xfrm>
          <a:off x="7372350" y="100774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304800</xdr:colOff>
      <xdr:row>56</xdr:row>
      <xdr:rowOff>47625</xdr:rowOff>
    </xdr:to>
    <xdr:sp macro="" textlink="">
      <xdr:nvSpPr>
        <xdr:cNvPr id="34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:a16="http://schemas.microsoft.com/office/drawing/2014/main" xmlns="" id="{DE6A3BA0-B5F6-479B-9F6E-7F237EB5A079}"/>
            </a:ext>
          </a:extLst>
        </xdr:cNvPr>
        <xdr:cNvSpPr>
          <a:spLocks noChangeAspect="1" noChangeArrowheads="1"/>
        </xdr:cNvSpPr>
      </xdr:nvSpPr>
      <xdr:spPr bwMode="auto">
        <a:xfrm>
          <a:off x="7372350" y="1007745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304800</xdr:colOff>
      <xdr:row>56</xdr:row>
      <xdr:rowOff>142875</xdr:rowOff>
    </xdr:to>
    <xdr:sp macro="" textlink="">
      <xdr:nvSpPr>
        <xdr:cNvPr id="35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:a16="http://schemas.microsoft.com/office/drawing/2014/main" xmlns="" id="{2B59D266-FF25-4424-AAF7-2F8F3CFEEE21}"/>
            </a:ext>
          </a:extLst>
        </xdr:cNvPr>
        <xdr:cNvSpPr>
          <a:spLocks noChangeAspect="1" noChangeArrowheads="1"/>
        </xdr:cNvSpPr>
      </xdr:nvSpPr>
      <xdr:spPr bwMode="auto">
        <a:xfrm>
          <a:off x="7372350" y="11658600"/>
          <a:ext cx="304800" cy="24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304800</xdr:colOff>
      <xdr:row>56</xdr:row>
      <xdr:rowOff>0</xdr:rowOff>
    </xdr:to>
    <xdr:sp macro="" textlink="">
      <xdr:nvSpPr>
        <xdr:cNvPr id="36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:a16="http://schemas.microsoft.com/office/drawing/2014/main" xmlns="" id="{F77AD28E-EB96-4B2D-9C29-80706B51E605}"/>
            </a:ext>
          </a:extLst>
        </xdr:cNvPr>
        <xdr:cNvSpPr>
          <a:spLocks noChangeAspect="1" noChangeArrowheads="1"/>
        </xdr:cNvSpPr>
      </xdr:nvSpPr>
      <xdr:spPr bwMode="auto">
        <a:xfrm>
          <a:off x="7372350" y="12020550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304800</xdr:colOff>
      <xdr:row>56</xdr:row>
      <xdr:rowOff>0</xdr:rowOff>
    </xdr:to>
    <xdr:sp macro="" textlink="">
      <xdr:nvSpPr>
        <xdr:cNvPr id="37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:a16="http://schemas.microsoft.com/office/drawing/2014/main" xmlns="" id="{B3BC081E-E744-4C0A-8207-C79ACF128AFF}"/>
            </a:ext>
          </a:extLst>
        </xdr:cNvPr>
        <xdr:cNvSpPr>
          <a:spLocks noChangeAspect="1" noChangeArrowheads="1"/>
        </xdr:cNvSpPr>
      </xdr:nvSpPr>
      <xdr:spPr bwMode="auto">
        <a:xfrm>
          <a:off x="7372350" y="12020550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44</xdr:row>
      <xdr:rowOff>0</xdr:rowOff>
    </xdr:from>
    <xdr:ext cx="320040" cy="421216"/>
    <xdr:sp macro="" textlink="">
      <xdr:nvSpPr>
        <xdr:cNvPr id="38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45</xdr:row>
      <xdr:rowOff>0</xdr:rowOff>
    </xdr:from>
    <xdr:ext cx="320040" cy="421216"/>
    <xdr:sp macro="" textlink="">
      <xdr:nvSpPr>
        <xdr:cNvPr id="39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320040" cy="421216"/>
    <xdr:sp macro="" textlink="">
      <xdr:nvSpPr>
        <xdr:cNvPr id="40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0212917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320040" cy="421216"/>
    <xdr:sp macro="" textlink="">
      <xdr:nvSpPr>
        <xdr:cNvPr id="41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320040" cy="421216"/>
    <xdr:sp macro="" textlink="">
      <xdr:nvSpPr>
        <xdr:cNvPr id="42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0212917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320040" cy="421216"/>
    <xdr:sp macro="" textlink="">
      <xdr:nvSpPr>
        <xdr:cNvPr id="43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</xdr:row>
      <xdr:rowOff>0</xdr:rowOff>
    </xdr:from>
    <xdr:ext cx="320040" cy="421216"/>
    <xdr:sp macro="" textlink="">
      <xdr:nvSpPr>
        <xdr:cNvPr id="44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0212917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48</xdr:row>
      <xdr:rowOff>0</xdr:rowOff>
    </xdr:from>
    <xdr:ext cx="320040" cy="421216"/>
    <xdr:sp macro="" textlink="">
      <xdr:nvSpPr>
        <xdr:cNvPr id="45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320040" cy="421216"/>
    <xdr:sp macro="" textlink="">
      <xdr:nvSpPr>
        <xdr:cNvPr id="46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0212917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320040" cy="421216"/>
    <xdr:sp macro="" textlink="">
      <xdr:nvSpPr>
        <xdr:cNvPr id="47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320040" cy="421216"/>
    <xdr:sp macro="" textlink="">
      <xdr:nvSpPr>
        <xdr:cNvPr id="48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0212917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320040" cy="421216"/>
    <xdr:sp macro="" textlink="">
      <xdr:nvSpPr>
        <xdr:cNvPr id="49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320040" cy="421216"/>
    <xdr:sp macro="" textlink="">
      <xdr:nvSpPr>
        <xdr:cNvPr id="50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0212917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320040" cy="421216"/>
    <xdr:sp macro="" textlink="">
      <xdr:nvSpPr>
        <xdr:cNvPr id="51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20040" cy="421216"/>
    <xdr:sp macro="" textlink="">
      <xdr:nvSpPr>
        <xdr:cNvPr id="52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0212917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320040" cy="421216"/>
    <xdr:sp macro="" textlink="">
      <xdr:nvSpPr>
        <xdr:cNvPr id="53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9969500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169334</xdr:colOff>
      <xdr:row>54</xdr:row>
      <xdr:rowOff>0</xdr:rowOff>
    </xdr:from>
    <xdr:ext cx="150706" cy="421216"/>
    <xdr:sp macro="" textlink="">
      <xdr:nvSpPr>
        <xdr:cNvPr id="54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673167" y="13155083"/>
          <a:ext cx="150706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0</xdr:rowOff>
    </xdr:from>
    <xdr:ext cx="320040" cy="421216"/>
    <xdr:sp macro="" textlink="">
      <xdr:nvSpPr>
        <xdr:cNvPr id="55" name="AutoShape 29" descr="data:image/jpeg;base64,/9j/4AAQSkZJRgABAQAAAQABAAD/2wCEAAkGBxMTEhUTExMVFhUXGRsZGRgYGRsdHhogHh8dGh8dHh8eHSghGx4lGyAbITEhJSkuLi4uIB8zODMsNygtLisBCgoKDg0OGxAQGzclICU1LzIyKy8tMi4wLy8vLS0tLS8tMjAvNTcwKzUvLS8vLS8tLS0tLy0tLS0tLS0tLS0tLf/AABEIANwA5QMBIgACEQEDEQH/xAAbAAACAwEBAQAAAAAAAAAAAAAEBQIDBgABB//EADoQAAIBAgUCBAQFAwQDAAMBAAECEQMhAAQSMUEFURMiYXEGMoGRQqGxwfAjUtEUFeHxYnKCFjOiB//EABoBAAIDAQEAAAAAAAAAAAAAAAMEAQIFAAb/xAAzEQACAgEDAgUCBQMEAwAAAAABAgADEQQSITFBBRMiUaFhcRQygZGxwfDxM1LR4SMkQv/aAAwDAQACEQMRAD8AtzBpkESZG28DnvbCijUnULsTsJ3vzfDdoUQiipUN9J7fbAOWNOrUKHLNTqJ5iQRH7cXxjFF7QBI7CVZugjFt5gASI9/zxDLZWmtpdZH4Zv8AbGgzOWhGCoGpjytr+ZzIM/TAZymo/Lo7Qdh2k84oCTwJKoW4AzAqvTqL6Ss62EGbWG0ng4E6LWqEVA0gK4Cg3mTETh9kunnQEJIkmW9u/wBMV1KVAFBqKkNJjyifpvi24chvmcwK8HrBaNJT5KgnSSSItfv6Y9qO6skAKJsFiPfBOZooVOl57k/im+FmaraSGuyG3t6YG444kA8x1lswwPn8wDhwGiWi1j6YLfrNFZFMJJZiVg3B+03vtzGEWfzWgKpHEgbxPriqtTp1ECu7qZlXtHfcXAi3GD6ZvL9sw1dvlgtNEnxQQD5KYItqkD+e4wBma6VqmtWqFqkkAqQEmJknaG33m5sMLs7QIFMAhmZZsJ9JEc/5x5l86yBaVTykkk6ReO52gC/52wV9UxG2WfUswwJTmaTNqpKrsVN/MJPqT29BgDptBSSKnze/HpGNoOjK3m1/MFuY2F9IIO5E4XN0xACyim17wTqBJIAEG/1GFxcc5IzAhjnJndG6dSDBQrT/AHE2vtvg7N5MRCsrHmR+Vu2AadV1JSoWIF9pBPa30+uCUo1Zao9N18lgpufWCNv0xqVNSwyB8TZot04XIHxmLayqCqxpnaDY/wCMS/2lUOvcnY/29/pi+jlqry6kyoGkMBBJN/yjAOZoVUlqrbmwUi/fGTqFU2ELx8TNv2mw7feBtk4LEX5HfFB1gRpI1bxxjVZHpCMs3JgGxBAna8zeYv2xZm8zQooFXSWWb6dRn1v2nnjnDSaG09xiFr8PscjbMhWzNaiQRBQCCN9Xr9MWePVRgVYGkVB255HphtV6ghDeUHfylQNt4Itc/tizKVA4hSLiyji44B374ltE6LknpC2eG21qWPQQ09RSBNMKRte8/t7zhac6isTYybjn23t/O95LlmV/lkySCduxv/1gF6mlj5QWJJ8tvvaGxNK1uORxI0lFTHnp94YOpIAdAVBwYJv66v0x5m8w1QQ3yxcbH6ER359LbjFNS1O4hbMBtMwJ2FpF4n7HAqyZ8ObCdpBja/t/33OKqhysbOm05B2cY45hmRSGUl2K9iBP3HHEkYNdaaqWsBMn37RzgXLVAINT5o8ovPb6W+mAs1XZ2UsulZIAmY7H6xjOvUbzgTKuVVbAEEzGebUR2jHYaVenCbtc+mPML5X/AGxfBnmbYOKiU9dz+Gw9vURivpOVamGSmXJLSV022sf2w2r6I8ifLyDG87RiPikoQ1SF2MHf640V0rHgHMcXQWltqkQTp+bq6/6pAuQBImfz9PXbBqdaAJ+UgT2Mx3ifXE16ZlxTLgFTMHzEmRe19oi9sKM0Ki2oOgXcsACTAkK0yCG8s2/5eqQadOR9zNfTp+GqJdenU/WOUzxZwCbQYCqb2An74QdVoBW1hi0m4MyLW/Q4Y5TqTkKTKMG3QQtjJHYkmb73x6cygaSpMMxE3tNgLyLfy2BWXJcdmP1it2pr1X/jC49jEuaLNSplGN51Aj7YnksyWUo+mZgAnc9xjZ5CutSkX8MEAkRPbtbeOOb9rIq7UWcN4ai5IO5EfS389cVOlG3AaAHhu78rCIs5Rqs7OtNmprCtBAk9h294ODem03DKWplZOwUuBG0+aRfmPtjW0cnlitlZSTMeYE8yZFx7ffA/U+lUXWaZZTxc2PqD9ebYsuiGBk8/aEr8NUr6mIP24iRqFPXUpK2tVYMx1ydfM/2bbfbHuW6olRgC1SmTaQFIn15P3wTl8pTo+eqskgBqnJBMAkT5uMQFKlr1Ko0sLQBwZkdiY3wiR6yo5mY1fr2D7ZhtWrOqmzI62KgNGk2BJUxFvp9sCSFbWCQx4EgAjmfY4ppsWk25sIm0Xjbtf2wNTqKfMGMRAkC/cCPX2w6mj29xNmvwzA5IMuzNdkRVQ6jqN2MC+/teLc4JymcrujAyttQEkRBnmZMn5TY4qUqxIZiY2WWg7gxwL9seZdWXUIiBINrz/g4E1tlQ2DpFXtuozSMY/eEeJUUDVuSCWNovOkcf4wT1zN0qjtTSlCkKQSSNJsWiOJwBXDsdVpJEwLdpH/GKwrK2rxCb7ML/AKz9ML+XdZkhcwC6e+71bcy7NZlabOmXGhXI4MggETuZ3kWthJnahmQxMbQLRzJ5OH9Xo4qjVq1H2IvhV1LJeHBhi7EKqD8Ri/sNzOCJbcoCgS+m1N9Z8pP4i6h1D+ooMiPRjPpuYJEC9sPMtmED6k+YehAnc/8A9X447YUplCsGqywbgBd7wROGlPMobhhfbVvHFxMnbDViXuu3IE0ratY6kFh+nf4mg6TmyykPYzafv+uFi5YmmJBgc2A7c72xagVmuQbSdBuLSIEe354rfOs0ahqkgKoG08dxH+cZxXZgZ5mIwNZ46yFQt6Hy6TO0SLDEcrUAN+P+e2LnqM6bshUxBJPrI7SBj3/b6rIQtO0jSSQPrcgkx+2CK+BgS3mgCV1equkgBVBHAWZ94J2xLLp4lXVTMWN2i4IP0kAxIwHkEcy2hzpPIAPvG8YZV8oRTLN5YGqDaR9bT6YhlZuVWd5bPyqxcepUkJ1SxO/vjsJs1VpC5BAMxY/pjsCCn2MCftHQzdFm/psGgkXUrI+wkzb6HHZisFBJIFMbySO//lPPfDHpHR2ddUaacbmJOnABp0jCMCTMeYhrAjcAQJ7XxsKrH1dJ6Cqp2O8nnviDU+oKZGoAiDJmBMn62vAwSlHUAvzLNyogQTI4BHM3M4teqiizFQf/ABneO23H82qq1TvqN9iy/kI7T/zviLdOWHLcS9+kawcvgRhl+jCJNS5m0iOPTBFLpUAlzJmIBBsfUHa04UZLqLgShMXmbcR7C/f/AJEK/WK8gbU13AAJb6342IHvyMRWKUHAgK1rXoI0zPQKVyLEXmYi1yCNjBnfthc9IQwdfLBn8MjgzyIGBqKVahaHYUwPlmDJEz6HcAxOLckg0KrjUAwAQMTAm5bUSSJBj/nA2vVSdixZtdXWT5Y/WTy3X1qCpK3GrSVY8fhMGQI03kzc4J/3HaFDqvDnSCOPKAx557etqaHT0eUTzQdRAgAExqJPAj7nDKj0FZ1s5FMAHi31Jtxxz9hh9SchTxKJqNS65UxP1NjVEagNQAKxwCLTJM9rY6pnAi6AQsW02t3Hc2/k41GZ+H6JPllCLahN5HJYRbeFJ4xneodKVHjVIBvJg8b+a3aJ5OLJQQCCvPuIWikMMMuT7wGswIkcbRf0t33I++KKZY+UAf8A0bRaBewH+cMGFKn4bSST5tPBXt6Qf8RgkUKZJ8NH1b2+W4t9IwBnsBIBidmotQlVJGDBDS8M7MXAFtJJ9LqD/wA2wTRVp88qL6fLE24n7euJ5TptVGDmSohjJgCd5Ewdz+WGVTq4c+HpEiwsOeTO0/b3xDWWAcDOe8IjsRkc/WIqZcsVCHTpnVHMcEDsZnANfM6jA8xAm15Prtfb7d8batnEWmNZFourTq0x8rCDN/xX39ZzfUTQqSPCCXUgrIJ4hiODtf0vjUrLbeJuaex9pwuZXkeolTzMSRBHH+IxKpnBVXzqQwaR3I4HeSP1wKWCqAoWLwWE773Mx5RuL2GLFNP5CG2te/M8+n6++JCHvLCg55/xK/8ATAqrOQCAAFMGxO4iTybRvzFsUDKLrtOgm0DTI3HMn6j74MrtpEMgUMYUTeOdr2NrT+hx7SySVBpeoQAV1GY8s9/pH2wC7cvJPH8RHUm1MlnyM9u0lQpqhAhh5WvYm4IEGRG5+uPcxVB0NSY+QbGQdR/Efafv7Yp6fl/F1Cn5xTezSZIJm8gQQBBHrg7JdK8NgDUp6yICb3g7AQT9sZtnJPOZi2vls5zI9PIUF2aXsGBtdTG/O+HeVzK1D/TqSy3KyJ+0G3thNmcqy6i4GgaBpkiRrAJn/wBeTscBtk6j1QabCmE3NhAAHmm9vz++JQ7eQeZCNtIYdZq1z7MAyMWUzAKnYGDJItDWv+eBMzmGQy9gsASAYnjf23njCep10GoF8zqB8wpgbndRueLGLX4vTmaTVA6KypTVS8qSCBsAOFBLCYExqvfGkNQg5PebCaygYzGWVrU1WV06TtYR9uD3+mOwmzaMzkK9PSoESWQ3JJPl3nf3nHYr+J055x8Qn4jSHkr8Rzm+pq1I6WYyLKwIKi24G99r++FH+spatLOQPNG47neCZjuI4xXRqLVbw7xPG5iAZP8A8jbsMWZrJwdJ+UbC95udv5bEs7iDa+2vIlNVdBkAMI/e19jN/bnjF9J3aAAFgD19ze532mBgPM1KaLTVRHmh5sCtzG4Mzxi+pnSw0oNJq6QTOqLTF78GfpfC1upcjHSK36+20FG6Qo0TUVmWpOltLKdr3BUgkGYjj98eZdgANUC4He5MXB9cE5Tp6KJqEg3srFp2uAFEmwi1sLq3UaCF1piuz2YB9CqYN4gEiBJiBzzGBraMY5J+IGu8Ku09Y6bxAkCmxm5IEfWTbCmrUWSYgsfN6fw4a9aqslICiFWpUh3JIlV3+vb74Tk+K6udCkKYJN5EQdJsATyTgYYnmKAZBBkcn1HwDppsw8SSSeeJiJnsffGiy3xAXYgM6kBifN+EHadKwY5kbdzbOdQqir/UFOFa5MeUkLcz2JE2tgZ8tKDwiSxNgLsLjcbkc4Il7JwISq1qjwZt8v1VGQuLq1jJKkWO8wRAvcyYPpKermqYXVGs64gsQwG0yJPbuGHJGMy1EkgPBdFvEGbSDY8x9YGLsugqVlD2UHzFiRtebYaN7t6U6zQXVWN6axyZpMpWSsFUC0CGIAOrtHB9TbDenlkUCWsRe49e230wjzeZRaeimUuNWhagll31HedQ2E+/bA3SWbMA1FOlBE6twTsLbiP5aMMV1jO5vzRynTJ+dj6j1+8Z9R6t4fkpmR3AkmfXf7dsUGu7+ciIAMaiTY2gGTqm/wB7jm3pNKmCXiW0kywE9rAjaeOP1sbNAOpAsPlCWHB27gyPaMXIAPMMa1V+YLmc0zU0dggJHl9fQ7+v25O9FXLBl1BiCZMXIgAzHI22wV1HJiqzMss25UxqIIkgRDKTa/qODfO1c+KZ0KVlRP8AUse1lsZnc/l3szKoh2trrTJOJ1R6kSNLQNiSsD1MeXft2wrbrCFjyYgQ5Kg8EWE/p2xXXzCkhGdWBvAk+b1ERPE4Y/65aYVhlkK+bUQFggxEwOI4EYS3uW5PMwRqtU9o557dhPMvmydQqRIssHYDj22EW4wwNVGCt4irMCIJBB4tM4GrjxQrgMsidIMG1gCTMRc+s+mG3TMooWDT+a5WRAI4mBN+BzGJDO3G2HY6l+FTnvKMxm6oAo0NK0gnlibsAXOokSzED78DC7L9QqVatKrAL0goYwBq3P7xg34gyhj+mNNyW4A2K/YyJ9RhX0+n4JddMs6AWJJaSGMACQBETxhY1lBhhM2yqyvhxibrqSrXoMJKh1gxuJ/cWOEvT89SVdBqO4VSrOQDqnYn1HEDAfTcwRql2RiACjixjtyLfy+A810WowVKbHcXi0CZ1dot7yMAJXOGgwDtwI+TK5WofJm9FTbzQOLCGAGx/PCbrfRq2XpmxqEiFZT5SO/07YPp/CLVVTU5UrtJufeP0m2GC/DVZRaoumSY1ET+UW745W2/WQGx0nzzp/T6zrq1ieQ8yMdjSZ7JPqhhBEeZfNq9ytrY9wU6m3PB4+0aXWXgYDS7KpFQqgWowkBRbURzMwqiCNRG8x6lVFrQ3iFTGyoCFXe0kyx+mJdOpii1RpLF+/4QbwPyMe2A6SVzWbyqqvJ0yzFo8oMTC8TtjhlhjMAXd22n5lNVHqsfAhZJmYlRe/PpthzkMksIAdJUQTIIvEwItJHEfniNHIighloEXH74F6X1cVXKCQym4P4l2t/aQ+mReRiSoK/SMV1gqTjPvjp8iN83T8Mq51O0yTqEhRewIERG1/fAHhUWqrUAkaf6kgWN+dxaNucV06vjVmJP9GkpZxcByCAQx5A7TEgzgDOVY1si6gzkmoyyJJJIFo3nvgJr7r1iufSCYf1GirhWNSdX0I0jTAEbGAfSD9Q8rk2AqB3EkFAZvcwQO8qI439MA9N6gmtvEPiWLKqyNrcHecX1eokEAF9PYaL+klS0ek84kJYOAZcKW6Qev0/MNUZRVJ8MKFHpA+UAwALcYYZ2gFen4MI5Qq6kTe0yDNzcH/E49y2dV38MoRqmbqdVgY4iwi9vbFtTNar02DIxAsxvfTf1m0d8ERGc8y1Sb225xKsnk3qETS0sbTcbf+JNve2LK3R2C8GRJKkCB/jmNse5TPv4gXVoHykzEbwbA88/XF2eql2AAEW9ZvMeYzeBbbb0GNGmpVnoNLp1q9IOYlpZRKdSSQvYkAzaDpjYhu/BG/A3QettTqEVVY0zq08lGP4gJgkkCSfXbFnVs8VRXkhgdhaAQCB3G2B871FKoFWTC2bSBJN7RHP254xD+lsiJayw0X5XByP2msrdZFakLadvKxFuBsb+YD7R6lZU6iFYybLYkbgn0ixtBjtzGE5quyFv/wBZKlItZW29oIsZm88Y8yOdQOKZdnY2lrz3vecLvcxGYude/AxHVP4jkgUwCwF9akLaBuHHG8zucQz/AEt8xVaoabjVFyQ4Fok6osYm1r4FOYpUHIIDA7DSZI9TIGG1HPBFkJpESE4g2kiCR29+cXrBtHPSMU1tqADzj+szGd+HKlNWcsrAEyQGH5Ee+K6WTzKeZA3mkssagfQrxjVv1OQJUkXBABMiYEzcd77XxdT6pSRZqKEkACRuBx32/m+Aaixq2wFyIDUuy2kA/vEQytVWQ+FCkAMZiLngnaNrc3w3yT+EzDVInSLzeRAn6EbemFnUc0lZndE1aSQum0QBydpOo/fCnI5iujjxKqhdtJgwDbttg9VxxlhCVeJsGw44m9pPrUM4IJEXgAD1Ow955jg4o6f1/LrqSkU1TBcx5z/49wNr4yKdSpVHYbpPmEldU3mP3jBOaytOYRn0b3iR3FrH32OLWDzhzxLWf+4MAYHbv/iM+s06rFWH9SLySLkG1og/v9MLspmMzSYaVLU5mWmdix9PlBgbwd8M8nU1KVMFovwJ7+2E71CEGpzoOmZEiSoKgcCJwkAAdpEymVkyjdpV1P4nqamUVm3sFMW9Y9L4jSzXjrKP5gbq0E295xPMZemwV2ps2qCrMsAidwTb8r458hQDAFKlIzaomwnuskx7YNswucS34awoH2nHvONHT/8AsIQm8LTEffWJ44x2JdRyC6h4js1vKyrqBH02PecdgXH+6CBGIx6D1SKdMZioNdUzTB3E7A9gTtxcDDo55EUmkRLnzVGuZFtKzEARA+pi84w9Po2bD+M1On5mj+ppJRQYEK3l29CfbGloZgsNIXU0yTpU3/u2IncSPXF/Ly3pjVOmstOV7e8R9Wz1U6iRoWw1P2PNvxeszgn4dZabq5B1iSSRLEcgXETO5I59jqyjBPPpJNoA39N8KM6StkTSf/URPAaBO/b88Geu1h6hGbNJqn9T9B7H+ITmeqMxJZmKsIVGMp3HlAAi32nAB/12YBSpRR0mabSFKiYmxErHBB9DIw++HOjuFVswQXAMqFJg99pP6WOHucUAeUhYlRO7fLsDG223H3hNMM5MkaNHwOnzMB1npxytIVUA8SQfIuoeskjaOcLjWTMqGH9Nx8yCL2/Dcd8bfrmaK5Z28LUdJVmllibEgEf3DiP1xhamZooqpRpNUexLbKDzBAvB5wG2vYcDrE9RSKjtEZ/CnTfHcldRprcOyRMbxOwBtJ+npq6PREYlQYEzpCAACJkmbzsPfthH0n4pNOmlOtQKMAIgqRpBHmAA1H8RI9RvjS5PPCoA6kPTN9SajcWAhQNUC0TwRHZmpExnvGtPWmN2cmKMt0OgHKiqHLWVSw1AmSQFIINp329TtmM/kRQeoFLOnzqJmNzo+kbeoxv62VXw58Nqikam1yWn0FpN5sBqiZvj52nTcwASwbTxK33sf+OL4uykjgQt1dli4rHT64/SK8llTUZvGQOWBkljMz5RIPbn23viip0xvw+QDYD9zuTgvPZJtU6iCYIBJAFtgNjgIZRqkGBI2IH8jAgCTM4V2O5UdYyrUxTXQF1MFMn/AMveeDhr8G5bTQqZmuQROlLXtv7ySBHpiHQOkvUoki/mIJ/Yd8WZjo1ZVCPWT+mo0UwD5QxJmP7iZMnA/KdgVxLLprW4CxVn84ag1tp1I0EdkcyvvDeUz3XDzJ55zTBZASdjAWBxBF4EAyfy4R/7Sy+aWcGzggeYSJG/scE0M+yN4cKJFhe/53xJ31cdoyfN02A/EIqrUGrwwASd5mSbC2/pb0xXl/EVDVfRqEDzRcmYgjYW34nHmSzbOzU4IZLm0j0YWt+WGFWg1dkoCNKktU/822CdzcyTt5cczL3lrbKwMjnP9mZpupvUrKUWXPyiYtyCbiB7dvTDCp0Km9QHWUZ7MoMjUQRMkTt6DEPiqjRyoWjl9TVWJNSoDOgCCEUcbgkm9vXCTI09baXaoZ3BJGKhfTleBM/HcTS5b4ZWkxkkzaHE/wCAef8ArDdOnuvmeRLeUIJJEkCDB+1uO8YB/wB58Zloajr+UMPmMwInedtr4f5CqwpqLEqCAS86hcHUPQEDc8YLpRYeX6TS8NNuc/8AzI1OiIAHDFST5QDz63gHcfrgHqXV2yspUpgkrKMhEncQwPYjeduO5r12qKR4W9zezXYA3J41D1gXtGE3Us2lSo3jWElFBJIAERHAkQZtjtVs6Y5neJbO49X9IZR6ilVFNYG3cQINtV/5AxZmumB18hJXSbbyfwgWtzP0wB/t4dT4bqSBEC9u259MRyviUFBEAHu0cDgm7RwL4FTS2N1b/oYfRJuTdS3TsZ1HoOZJYaz5YFvadyIJvxjsOMv1siYaO8G0/n/PfHYqaLic7INvD3Y52/Mzh6mtUAsmkbQ3HudzO+NHkmFNQwIedjPlM337aeb4xtehYeMwpq34Jkt7emGa9cph0XUdoVoIFrzH4YixgbTzg1VgrzkRfR6paS24Hn2mj6jnQyASto5lpnYQZOxibyMJ6HV0WoAVJKtBkEQRI/X3/bCiszVNYC+WYBN577nv78Yqo1woVXOgzAJMn6f5xdtUcYAjDeKHbtQTa5XqzAs2ldM7CYA3FgdJ7/eR2seqxCuj6GuT5Vie/m1S3MkwbWtOEmTrVxPhFLXMgmbbWIvMYYUvh/M1fDZ3K3YsFBXVM/l6R37Tg4cMu4CPpcllfmKv795LQWpxUZqnmaBAEybQAABYC8A3wu6p0tlXWlSll1F2YiYHYD7XBw/znSQtP5mBAsxmR9zG/P8A2VPSulM1Ji9XWokcGREQSTIX3HOFxS5J3f8AMzl0rsG3kfTuY36T8LJoFSuwqal8sAqT3nzzG1pjvPDbp/S6FC9KkFDATCsWMcFwSTye1ubTnD1uqhMhagY8qvcg/LEzYX2jjFFD4nKwTUpsSD5VZhF4+QtcgDg+tjcX9Il/KCDmaXrFYJTJMqSZCj8I7x35P5YQh2YDWPLMAKTExM+liD7H7V9T+I0rIYptTcQJMGQTeL7A6o2Py2vbOZjOTUV/ERIAlHJE35i67xJnBVsVRHKL60TnrNJmAgVjXVNPEgGTBIAFpb0Hp64zvQ6T1tQWmoUFSTqteYIMcj8p7HAfWvEqEMalIyWCOpUgajcWvaY817DD3oRFBhNv6Q1FtjpIJJJ9jBPOBNapcRKzUr+IUzb5dhpuQAPlXYeaQBby22HciLYH6xUK0WLG4JBbYGbSAfqADvfuMKU+IaNQhqdRdKHTqdlQEwDKh4Npjt5TyRhb1nrzBYokM8R5xKkGxuGkbSBe8bXGClgOcw2+tfWTAsxVQEaZmQAsEjbYwLe88j0JEyOdy5zP+nrIrKwUo5F1ftMSsiO1/fCyt47GTqIJuEIsPyJgY0fT8gmlQBpnaQL3ifvIn3vbA/8AWBHaSW/HAqOAO/fvI9Xy5oU6rZbzO1RJD20qikmD+KSBf9cTo9So2PiJSq1B+LdSQGAM/wDt+o74tzdFlMajHA7b/lEW5H2xTmel5U1BVemGcgKA06faJufphS+lawM/EQ1miFCg5zmZ3q1ZhTKX8cNDTFx82sHkEfrhVl2zAvpBMQDYe+PpFTp+QRVNWjTQjbSSI9BET7e+Bs/mIIWllglIg/1Sigi20ESPf/vFUckYVYmiMRlVyJ848Gsjh11IZmdWx98ail/qnWj5/KsECCIkiYI9O/AA4GCqvQqbQDIIMnzE2kTz78fbfDSqukBQDAkCLzwLnf798FYsQMRhKrGxgytM4y0QCz1CouLsxMf4/LGRU1M3UVQSSJhtgg23F+IjGuyuWq1HPhNogyWJXT39begvg2jkCXLQAWJJ0gXi2po5Mfy+BVo+TxkwS02MzKBkxXmOnpTRaaKXdrs1phblmJI2GA8xNQCDJPP6Eetz9zhl1LKPTOprgmRbaBsfubf5xGotQ0ajL8wICtz6zYcTi7VPWu7MZfRWUJ5u4QVstTQgVXp6tIuYE79979vTHYRUPiHM0dSFtQm2pQ32MbY8xObDzn5gzq9SedxlXV9ZYS2oibzYXk824w0+Ffh6vWBqIEljpDnzBO4UDdr3JsLd8TzGYoIGdxqdmVmULsYdSyhoIVjf0MjtjefCOYU5aiVBQONQTkAMRYCAAQN/W5xNWW9JHErp6/MbB6RB034PqUK/i1KpqpdTbYn0niO2Aeu5AHUyXIJZLe/v643OYreISocKoFyRcztebAbfwA4vN5vwwA4KudhGogXu2n9Rb88GOmryWJmmNDRtJc4/pDPgzqQCBGP9WSxRlIsTpnVEQJF9xO3fRDqMSAVYEQdGkm5EGBtbcnbtuB8tbrdXxYQ6FmJA8wHJN74aVMw5OtH80kkwOZv224P64hbtow0Xr1SINr9vabusSyxbYmJ294O/of8ArLUuoBNdNfMCSCbEATsovwI/bnCk9SrmV/1BAZYO4AJk7j1mYtcYS9HzLJqOzE/Ue2Leep6CE/HoGzt4mhfMs9QBnKqzAMx/tuTxawI2wkTL0sxW8QeIh3lVkT3I323740HS+inMIa+aYJRBMKIGvaxgXEj7yMG0nFRwlNEp0E8xLCxUdwIgE2jmR64BdeCfTFddrFvYbBjECo5Uwmu6yQHFgYGoEA7njsIwn+Jcl4zK9KorKo0hbhlPJv8ANNvMCdhthp1zqDO+ogNSsI5I9Y2HYCww4+HkyVVdKoFOxDLpM777H6HC4tZPUf7+8TLnAxPn3+3+GpDEtq3AWQpHM8R+5xrMv0vM9Qy40GmtKVKsWMkizWANp7xBjjDjMdLy+TqK8xrJAVwzKDG9hJjeJn3w96N8R06qt4SH+mRqUD5ZkDjSRAmxBP5YaqK2cmMUIth9XWIOm/ACqVZ2WoY8sWCm3e5+07bTct+h0kJDNri53Hp9Y9f1xp69ZgUIVStg7aYIAUkQomCHmYBtPIxnfirNUqSNUWdREKGk3NlJkyFkbwbH1wwoUdZo0BEPIme+JENAKaNItqMRsQTsD6euAcga29QDS7SVkalItY7TtIvsMT6dm69QMhC6luNKk37SDAuZneRzjRZDJLGqrYkSVX7dt/8AntipXDZQdZxpNdgerjMXZoZiouminiP5SFI3iCb6oH19ffDQ03WDVpMh0gwYMbKRIkfbDjp4FNCoJ3nUQOI3uLxtJ3I22J7olVQGgH8LEx2HrHoLg4tsyQX7S7AmxWt5x2mTqm0wCx3M3EX9/X74CzWbM3YzERyb2juLYZ5/oNZFdk0uRMSYMbExN4hTGx+052pm61KXpUwXUGJAle5TcGRJ1EBuMXexRwI5bq6lGByY6SgyU9bjSTtrMQLW7z6/rgDK0zUc6iAimZuwYdrReSpO/wDijo3xVSzANHNLoeYDk/qbaW97fpirq/T6q0qqKzAF51LyoAO/YkiY7RjPYsG5nnW1D7yen2jwVYBMaSAbXHBj9d8SyGfBGoppN/ICZuQSRtImDcyADudwOgVa5plaq66QWxqG59Q3zfU4G8QK8K53sljMGwPlmTbYYvTYwbA6RnR32GzA/LHmczQfysmoRc6huJ2iIg8Hn6YT9VrNQVWpFwusBpCtAI+YnkTzIxOi4kntax3sTeDe9uJxdVzAemAbb2FwRye4E9z3w/ZWGXbN67Siyvy4oWKpLEIx2J2H6jHY6rlEJ8jFR2UEjc3ttOOwIVoowRAppakUKyjP2luayviCTRZBNjUOkH31WHsb2w6yWYSnTCiqrQAPKCUG4Jt3Foj74AytHOUAVNXVSjTfziNrhwbH7YG6mCEFKkdJawIFyTwLfz88ILawf085/iecpvsSzKxtT6qAxNNw+k6BT0k8XkwLepNgY9ML/ibM1iAXpFYtcfKDxNpPMn0i22u6L0SlSpImlSDF1k+pJMHzTG+5j0w3aijAqAXkCwnY9xG4AJue/YDDrIW6n/iazguBv6+3afDmAidR/fvvh/nKdKnT/wBKhHiWNc7+YgHRMQY2P/Jx51XoBSq5JDG4mNINzaJOxkTMRhWcmWkGtTQEkmIv3m8k4VtxnniZurbe+du2HJl3fyiIiCe3r98JujuS9QFJdTpVR3uDJ9I+s413wr0yoHBh3pERq0kXJABudsEVutq9QlVWpoZlFUKJiACuqJYTeRgatgkMOPeArAyA/A95nc1QzLBPEYsSdCX8q9oAsBxPrhdmfHpK3isTTBggTvxPH3xps3nVarT17PDUyDBJ2hRG31i+3GGnXM1Sy5o0CqHUTJYFisiJAm9zH3xdrFU4UQl4rVsJzMH06nUZoNNlDDy/Tb9ecT6y2YUhVDKkfhj63F8a2hTpgOFpiFPlAgARYEDjjeQfywa+XaoIkAQACRO0CfzFj3+zo06n1TXXwpNuS0ydTqzHLikXJgD5nnSQNxqJI5w+6F0CoaA8RyBUFoBmJsLfcT+2F1f4TqayZR/MJEabWkcjbjGsoZkrIMqokzspjgxI4iPT2xKICeR0kUVZb1KAR8/WCVDXy4UrW8VQZGvWDEQVkESNiDwb83WZ/qJzDqanmQMNAaDExJkASJCm9h33ODc3m9YVTc3OkQI7m1j+gkjFNBIOry6bgA7/AK9rx6gzbHOrE+mM20MSNo5+J5l6yqZUCxE78ebfaIj74NbqaISN7BiEUkQLAnYbwbwSBb1XU8orR5yoa3PP5A3PHtfDyvkUKimoQqSJgzO3PJIM35IHvOCB9ZFqsoGPzfWD1OqBlDahpbaNMgkDjbmLbdr2HzHW6kaS1lFh9t5Owv8AYi2EXX3fKaSiIQSYJAJAtteN5MwffAtPqBc3YTzYEXIhhaLGxG1x9BG0o3Ii9er2WkWAf39Jok6sytqDfNsZ53AA5Pp/nC6pnVZoGoSPmG6nv9oxTm6DJSHiAOQ0qYPab9ov2xDJ9X8JitSmKiMbkQHXiQeeTB++BWubBvXpA6+3zV82vG0cfWU574dhFCNLLedLEvN/wgyTYX7b41Hw9k3XK+BUCl1llWR8p80G8SO222KqFdFiqDqUXUf3DkEfcffDVagA/qBAZvq02JvFyoJAN4381hbFa8W/n7RTSolv+p/1CH6YlRV8aUNvKSb91ImLERM9tpwp6/0AqNSLEKSZ3MSbRIPPP7Ye/wCqBRlC+YASuqYmwGxW9/QjURsRig15IZYgiCBCnVAgwJk/y+GlqXsJp1adAcgCYdK4Is0EmSsCRMTP5nbthjFIIzAkgKQwuI3E3F77wNvrjzr2XRXRtflqVAnltJkAg3v2PviPUB/pnK6AwEG/MicAsudCVi+p8QvrLV9/eU5BzB1BmabkCP59ce4v6r1KipUGjrMTK1XTfay2OOwmdzczJa2xjksf3hvUuo6aFOofIxWGSJYsRZRe15/4wD0+kTVStUp+UHV5hswUkHbhtO3/ABgXNZ13qSVXSGkCZsDMExAPtONFmcz/AEiFkIwLCzaVEEXEXgje+2GNKo5j/hyqxIJ6dvpLavVHhBrCybkwAQCZ5va1zzgih1Y7imssbsqiBNtrSBYf4uMZitnagWSCbQqeWDxIFwB6Df3wqytOrV8lQ/8A0QBteDbvfD+5T0m8q12LlZrs49OrW0CCwJkILmCfSYAtewt2ku+h9E0uxNGnTFirrDO8zqm1vwx5r398fPfh2qKGaNZzAMLBBkj8Rvwb4+m5KulWkro/4ZhmOkav7lkW54j8gmgDWFickTDXD2FieQZZXJVNZKtvIJAtIJuR5RvP12x8+ORo5StWVq4AchvDKmUJveNt4+g2xu89VptqL+HUXSLXsBqkgDe07Cxt2jA0PhY00YsAYLPAMtpNwW9dpGL6gFkxidq1ZkGBmMMpllUJXrFGp0GdqbCZCsJIPB81x9MZwZynma1TMVJUpe572X/rvi2vQdchWp1HCrUdaiT+GCDpnswA22M74po/DIqqCrQCB7SNjHe5wgGRRlj9Jm8SvLZ13qwdmIA4O+3t6Y+iZVABoAmYv67/AN0k3tbf8vnmZy4ynhgCagIPpY3v+2HNLrS6Vc+NG8JDHVeRcgEbdre4w/prBg+3aaugvABV2wO00nUc4gV0BIYmCVn77CbWkibSMY3rnUHpAeGw0k3BBMnuCbiImJg2ttgrqeYlV8OdRhiGkEC8rE33Bna2E3Xem1NJqjS8QXVRDLMGWXeLi/6DFnsGQMy2p1QHpU8+8P6R1dG0hnCsxIPlNz31RAkWvN52wwTNqIMmIIMAQL7GYm/73xlKuQehRWs6wxgqDa/EDcxM4P8AhzLVq6g1NK0gCAYgnjjcWj1tvbEpcSMCX0/iFjYr/TMe0s2CAwkr2WbzA3MczuRYe07DoSNVRJYSt4OoGGGxvt6QeIOFPTKKrF1a28GRpJBsbrBB942NsN6mbUgoBMEAkNAJHH24m/1uZgTHLy1mMRZ1/oFPNaVc7HX5SQpIkSTHEnbv2tjD9U6Gcu+76R2BmDaJFuYnH0DO9XVVufMZmGBMyd59+MZjN5tnI43AI9L2IEEc/XA7FyMRZ9IbBwOZ3w71OnXU5bML4btIpFpGqLgaj+IEDm/vgOp0+jUk0yQQYIBIPrIOF/Uuiq58RGfXYBVXVq+7LAg4o6fl67ViaNOqCsBjpMeoabSDhJ6tvIOJkXVNWcGN6NQgBeEsJ55v63xbUQvLNBYmRcH97j+WxDM0aqeY0wSYEKbmY77c/wDE46pWKESvpG5H0BiRbnBK3XbgTV011Jp2YzLKmTVF8dqYp6QSDAXexnaQfzxd0XrD1KYQ0w2kNdtUteQD3WJBHI07QQUHU801Q6izFJiDwRvA/fFlHq606UrJqSSB2iwJ7XxBewcCZ9l9qkqvAl/UOp63BZBpVvLAkBoAtJLcc/TDrOdYSo5qNRZlMC6TsPfvOFeTHjrrgavxKO+IvQd5C1bTZT+EjcGN/Y4X3bm9UVz5jes/rB+r5nLlgUyTm1ytYoO3ywwH0jHYdJkzECkzRuSsD6SP0x7g4YYjq0VkZBmb6h1sU1CpDPbUdwvf3OKOlZqF0LUfTUPmkWYiYuRa5OxvhJm6TU7OIbkdsH9HrBV87AAMCCePsJjBNgVeInjavEbZ/qdUOB8wCgaYGwiBtxECbb46tnKmo7KOCO0knmBM3A7Yb9QyVPLr4rt5nNrcHgD2wjyOao1KmhRE99jgXmtt46Qi6mwV7QTJ9NrvUYq0wPkk/e2NH0Hqpk0FMGGJ2gRYk9xa4MiDtfGQ6/QalU0rN/MP574n0TqldCxFS48xRgPOSIubE29f846tRkOOk6k7XDT6tksvTRRU1vVqEfM0Mw3MD87bTNhfEuo1S4MvOmVaAJF/1gj62vzg8t8TuqoEgsFuwHpuZmDMbGRfaILDJ/EAFtZJ3a8m29457cjjnDyupOBNym1Hb09p3xdlkq00LFws+U2u1+N5iTHv2xh+oVnUqiMwZRupIJEehxsa1NcxUQuaisrTTVdOi8LGmR2AkG833wP13oqqWqMwCEAfKSxmRESBvaTsfyWZSGzjiZ2ppfeX2YWKfg/p/wDqNVSq1QopiPMSxjbUbL6nft3DbMQGghUQfKo4O8kyJ22g4PyPRq+aoasrXAULp8NtNMIYk3VbiL7d/WCst/8A50wVTUrOahNwflBFze9h7jA8Mx3AREI5O4CZXM5+oq03VCxVgrMbA+U+by2WTFvQDscNst4dArrAqZl/MFudM8nc25Nybx2xoM/07w8oaZZVbxBeJBAIMX7qCJ4+mMR8P9DqCtULNqI2bVJYf3d+354A1gZTv4x295ZiT+bt2hmc6RUzLk1K0gfiCWHmIKgarQB+mNRmvCQKEUEIAFFrR6e36YozKMFttzAk/SeR+3riPSqOoCGLa7caY7dpMwBcmYiCThvS7WOR2ml4eiGzcewheXqalLXB3EkTuB5Qd8Lq9Twz5BpB1SRpsSSTOoyZYkxBviWYcM3nIgWGjTNiZM8RcQDzt38OUYSpYBZnzt2BG52FvTaZw5YpbvxNi6nec5wJCkWe7C4AlT5txe5naNzbbk4V9TzFNYDwFaBO8x6CebfwYs6lm8x5KdJIpKBqi2vi7H0AsNuZx71pKPh5d3RWQJU1TwZEx6229RjPa1lfEwrNXZVYVH2gdHrdIVCjyQbNpML6gkE29sNusfFFZUVKCU6SwApAmPQAiIjCn/Y8jmR/QzC0ap2SoSAT2g3H/wAyMBjJ10VspXpxHytIt2I4ZeQcUfa53fBimotNr7j+0e9F6o6oz1mFWs7RTECF7sYFgOO9+2I/6ImCrSTOqYBJ3n6n0tB9RhZlaf8ApqdMMWZqjACOCbCOQPXDBM8odkbUADBa+kRpYkmRG8XsDxxg6MgXK/3/ANTT0t1CVcHDHr+n9JY+QGgSZtYERtG9r3v9J7YzOXor/U0/KpI+3GN7lytVZMVEPIO/a824xmerZRMu7IxgVCCCbc6ST9CPscUe3d6e8T1mp80AY5Hf3lXRcs9Ca6m0TpIsR69vfDrpuZFV9SroDEEqfXcg2m8nbHUepKXU0WgcHSdhNvYgEx9cRz2aUkm+5g6htv8Anv8A52xC6VrBloajwp7V3scZHHvCqWZq31EggnsbcbHHYqR2qIh8NQYkwN5i8Wg2x2CrtAxHa66lXGB8RH8e5KmMwtQCE+VvcCQT3J2+gxmcvWEhipK61JA5E3E7bCMb/wCIaS1drarj+H6ffGWzuWXUaSnS8fKf2wOt8jBnnUfjE86t1VswzV65A1fJTBnSvAH+ecUdIAZtWmwMAD2/zGFb5FlMRJmMajpoo0iq6wzEjVpMgTbfF3AC4WWbAHEXdZLh1ZmJ08G+/A7DDXpHTxmB4ijQi2LMIB9B3P6YQ9Vz+uq0QRr0j22n674KzdaohpAMxAgaZMH0iYxQpkD3nbSQB3mk6XlMuKrJrnQjVHJ4CwJ+5GPeiZVKrs2lrSYgAidgbnvG0jGYyWRdA7FyDU3CHcag2+/zAbdsX0Hak39MEFo1RyN4Pf2OLoPLbdH9OLNId7LwZ9BrFaYJFMAkk8G8A+si5vvYWthVWzgqEk7EfTbmPT998JM91PQVDyS7AG+wm5273++Ks5kKhqU9LE0583mMW2m8MtsFN6Y5mkfENPsz1PtN18LZ9vEFNQgBEkGZEDfbt6+o2toszmggOpwR3CkEibjcgniSNi1hMHB/D3VaSVSokqFguokDeB8wkHn07HBX/wCXUaztcDQ1xAJIj6B7z2n8scjq0XF9Nr8cCEfFWU8eiVpqun5y0Mx8ogATcdpvuffGDodJc0DVI5MCJ0xIPsTB+wxq+r9YlGgkQ0gS97mNxt9Zn0374er+Jl6qtGpTJjs3/M4Dq2CjKxXX+WCNh57zLfBnTXq1xUEFEkwXAkxAlZkiYJ4MRjYZjp7SSdJtcHZtvtP2374+d9Eq/MqtB+0jBPVMmyUVqFmGt9KieADqP3gR747JFkBVe9VmVmvr0gF0kiwgBZni8T+p/XBNLKqV0gCCZIIsW3JuL2I+2EvwhlVYmYkpqHrETgvp3UkZQVGhFIAJYmRvv795wOy98GNN4nY64PX4l1XNKytICIJU6vKLW23iQbgRbFbBQhRoZGbVcgXsNUx2/Q4u6t8KGoWejWZWYAxNiNxffYnvinpIZFIrAipTsy2IaB5TPNrj2xbTeWxk6A02WbXXMZZLoSt5gg2sQADA3t7zvH6Slq0anjoulTTBvwwF7+02tjRnqVJhsVi0CZ53gSZsAfTngF8wCSwMkHVEACL23va8xbb2as09bc4wZoW6CuzJI2mVdTyaqVrPIZboB3IgfWD9MKslmfCfzAyeIJH1mTOGdTMmsxOob22EA/nt2+vqyyyeWYnsdjMWny7X4HbvhVdCSuGaJjwlgg3NzOGSoqhr0lXTvU0wpXmW/f398Zjq9LJVnFRzVSRFiDqjYC0j3w8zhBUlJ1xBDCPe87H+DCzpXTqS1BV0kwpsCGWTaRHpNvU9scdKa+QSZS3wx6lJXk/tFdDN0xNNCxEACbeo4k/XBuSzFSqIpqtWHsG/u7nsAL9rX5xLKdBqVVRVXz0xpZuBzfvv7/TF2R+GXy7FtYYEQ6RZt8Dsu2DaWgLL7q1FbHpGDZOmAPEqNVf8RpsQoPYQRMd8dgfK5UgtGoe594iPTHYW3zPye0DyLO6qLwNjefbE+p/D9Gr561Q0yBAaQIi+x3wm6BmaxqQ1Vyq3YED6DacU9dYeO7kkzBAmeAIHphjYws6yzVNW+09ZXmMq6Sq1RWXhtJH0vf8AXCugpNSCII3wxyNWsWUDSASAAw7432R6BRp/1KiIxNjI34sJkd57YbRWJMZ09D2kgT5Y9n1xYMPyONFn6bNVookEtfiwG5+37Y3/AFL4Ty9aiYAS8zADBTeO3eSQdsZqj0D/AE9SqwcOkBaZnzR6x69t4x1oI9XtL26eyo7xziDNTAgCNu3H+bi/0xRl6ZWqxZCYEzclj/I/PFnSMoBTr1KrmWqNTUsflQeZjfbcDAFet4zhKC+UWVu8bn7YBZYznbL6nX2XLtPSAZlKlSuS6FY4IiBxHf8A7w86V12jehXOngOfl/8AVu3vtirNUPEyxzCSGp3Prp3keovjIuvJ3P745FFow3aJhQ0fZvOuA9NNKrqILLfWJ3ntHbAPQVDVo4IIxZnHB/pU7wLkbe04pyFCqhDhY0mb4IMBTOH5TL62eahVqJujRI7EQZHrbBeTzdd6jf6dWIZWUgCZDWk9oMEe2Bep0xVqeIuxix4EX/OcSkpp0ap3lZkfUYqQpAOOZHGB7w3p3w9XpXelDHYeWV3ub/l298EdUoPWTwdJFRYiRCi8mTxzimg2crMP61QdlLHbucaTMZXQypTYlxRWSfltyRuWJPfA7LCCM9ZLW8YgfSOjtS0HxDqQMPKLHUpU9+DbA/V+nrSorRSAGJEEEyDMxAsbzP6Yb/C9Rqup3M6bEeskYzXxjni+YIUmKYItyxuf2/PFFJZsGDXdujj4Zd6FPyOzrMFXNlI4A/D9DgnrnVldCwVg4H0PpP7kYzrZerRAZWmB5gdj/wA4JyfXKTWYEHkYgqd24cyQzK25TDss9kqPKhha0biePT2H5Ys6jlahUGgw0xJAMMf4MV/G2YRaOWCNEoH5EyAB7WBxncl1Wog1KxYdmJMe17YJuscZzGrNXdaOTGvTqznUxkR5SGi8cH+c4fdOzhK2ZmBJKgyNgQR3725E9pwkyHVRWVmKlYXzcgc74llHLouhWCTaeO5v/wBn7YumoavIIhdN4g9K7GGRG+aznmUqYmZ9OL3OoHaNrdziKVFUTMg789z9+Ce/HZdnVakyggljJB7gzA9Iv7Y6g7sukQDF+x7+s/lvgy6pSZp0+JVlgCcS92aRpqOnIKsQLQLkQDJBxe+arAlTVJBFjY/nvhFm+sFH0DeQC3aABBBEkf8AeGlM/wCoBp3WoQYP7+owrqcM2ccTK8SvS23KdP5h3SgwDK5OoGZkGx23HvjsQpo1IBCdUAeY7n3/ACx7hQgE5ER344gHUigqVAZSqIlI4GxJi9jvMWtjH9RLPUJnaBJO2NJTyCh1gttpiePthbmOkIWJ1P8Acf4xoKwDZhS+WyYrpZrQYU6m/uY2HtP6nH2boiq1Om1WoaganuQG2BLAnYi49Nrm0fKf9lp/3P8Acf4xrfhyhppKAzeSdO1oJccX8wBvg6uueI9oiDYR04m66jWbQyMQSdlRWWwPzTpPIFt/Mf7RjD5zN3fVYAkGe1t+3B+2HWSzTvUAZjBFwIGxEbC1rTvEYC+IaS+GJUNJg6hv5b/ebx6YixhjrG7W8tScxPSZKhKJYHY/iJO8HgesiJw+yXSwp/p0gFH4QI3EyDY8njvhB0rJqjeQsoHEza1rzbGuygB1EgGEB/nNotjkZNnPOZeryxSC3OevExoyDo7UkMUqisro1z2tGx9Tx3wJ1M5fLpIorUfYFhIB9T+w/LGizlGXJLMZkwSCL77jnCOhklemVaSCSYtz9MAuVAwI/aI6+ipHXy+/aJWzukB3piT/AGwB+lsQ/wBW1WooFlB+nvjUDpqcy0RYx/jAvWei0p2IvxA/bFiiAZlLdGK1LBs4gqtl6Ww8WoTAEyoJPJ2wN1jMvRbSNItwOfTth7luj0iEEfKJHv8AwDE870mnVzFIuCQbleDF4PpOB7QAGPIgG05RBYTwYn6J1UECmgJqFZd22Hf1N/2xo+lU9XiOTMgAewxl8/0pC9XzPdmmCO5PbbB+RLLADtC0WpgWiNGqdvmkC+BuqtyIsyjtI9A6i1KnV0DU1TTpnYRqJJ+4xI5cM3iaYaLzf64oy2V0UPI7COfL39Vw0o0dNCZJMTJiT+WIbA5EhpbT01aZiDw3oef564zadL1kabkcj+bYbfC1HS7rqYhgWIMbjnbE+j5fS5AZobfbi/bFkGGxmEpQGwKTxPW6R4lNKdW7J2bsI/TYevtjzpXwdqW7kCTsBYdjPpN8N3o+adR7ccfTDjLVIUiAYgAnfc/TgYcHljibjUaZAoAmezHRUy1HQoJky033FuNo/OcIKNOq1RlLkU1jYxvxbH0XrjQsQDJK349R2OMVUoAKYJEm+FrtqnjvMrVVqrZToYx6lmlq1cnBHnWop/8AcWj0vP3GE3Vc1UpZjTTAMbg7HbkXBGAsnkB4qtqezC0iN/bD3rWSUqGkhgd7fXjASFVhFTgGLOrulQBzScON9iP59MN/gYa3JYfKp+gJt+Qx7Qojwpubgfkf8YI+GjpNdhvo24scVLekiVzKut1yKkKD6wMdhnlKQZQzXJAJOOwANjjE7if/2Q==">
          <a:extLst>
            <a:ext uri="{FF2B5EF4-FFF2-40B4-BE49-F238E27FC236}">
              <a16:creationId xmlns="" xmlns:a16="http://schemas.microsoft.com/office/drawing/2014/main" id="{4CA1FE5E-45B1-4936-A236-5202465746F4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3155083"/>
          <a:ext cx="320040" cy="421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2443088</xdr:colOff>
      <xdr:row>6</xdr:row>
      <xdr:rowOff>76200</xdr:rowOff>
    </xdr:to>
    <xdr:pic>
      <xdr:nvPicPr>
        <xdr:cNvPr id="2" name="Рисунок 2" descr="C:\Users\User\Desktop\podacha_-3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281456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topLeftCell="A31" zoomScale="90" zoomScaleNormal="90" zoomScaleSheetLayoutView="75" workbookViewId="0">
      <selection activeCell="C62" sqref="C62:F62"/>
    </sheetView>
  </sheetViews>
  <sheetFormatPr defaultColWidth="9.140625" defaultRowHeight="15" x14ac:dyDescent="0.25"/>
  <cols>
    <col min="1" max="1" width="5.28515625" style="35" customWidth="1"/>
    <col min="2" max="2" width="40.5703125" style="5" customWidth="1"/>
    <col min="3" max="3" width="6.7109375" style="16" customWidth="1"/>
    <col min="4" max="4" width="10.28515625" style="16" customWidth="1"/>
    <col min="5" max="5" width="9.7109375" style="16" customWidth="1"/>
    <col min="6" max="6" width="14.5703125" style="16" customWidth="1"/>
    <col min="7" max="7" width="55.42578125" style="5" customWidth="1"/>
    <col min="8" max="8" width="6.5703125" style="16" customWidth="1"/>
    <col min="9" max="9" width="9" style="17" customWidth="1"/>
    <col min="10" max="10" width="9.140625" style="18"/>
    <col min="11" max="11" width="16" style="16" customWidth="1"/>
    <col min="12" max="12" width="21" style="36" customWidth="1"/>
    <col min="13" max="13" width="0.140625" style="2" hidden="1" customWidth="1"/>
    <col min="14" max="14" width="9.28515625" style="2" hidden="1" customWidth="1"/>
    <col min="15" max="15" width="2.5703125" style="2" hidden="1" customWidth="1"/>
    <col min="16" max="16" width="9.28515625" style="2" hidden="1" customWidth="1"/>
    <col min="17" max="23" width="9.140625" style="2" hidden="1" customWidth="1"/>
    <col min="24" max="24" width="13.5703125" style="2" customWidth="1"/>
    <col min="25" max="16384" width="9.140625" style="2"/>
  </cols>
  <sheetData>
    <row r="1" spans="1:12" s="19" customFormat="1" ht="15.75" customHeight="1" x14ac:dyDescent="0.25">
      <c r="A1" s="168" t="s">
        <v>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s="19" customFormat="1" ht="15.75" customHeight="1" x14ac:dyDescent="0.2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ht="15.75" customHeight="1" x14ac:dyDescent="0.25">
      <c r="A3" s="109" t="s">
        <v>5</v>
      </c>
      <c r="B3" s="109" t="s">
        <v>6</v>
      </c>
      <c r="C3" s="109" t="s">
        <v>7</v>
      </c>
      <c r="D3" s="109" t="s">
        <v>8</v>
      </c>
      <c r="E3" s="166" t="s">
        <v>9</v>
      </c>
      <c r="F3" s="167"/>
      <c r="G3" s="109" t="s">
        <v>10</v>
      </c>
      <c r="H3" s="109" t="s">
        <v>7</v>
      </c>
      <c r="I3" s="164" t="s">
        <v>11</v>
      </c>
      <c r="J3" s="166" t="s">
        <v>9</v>
      </c>
      <c r="K3" s="167"/>
      <c r="L3" s="109" t="s">
        <v>12</v>
      </c>
    </row>
    <row r="4" spans="1:12" x14ac:dyDescent="0.25">
      <c r="A4" s="174"/>
      <c r="B4" s="111"/>
      <c r="C4" s="111"/>
      <c r="D4" s="111"/>
      <c r="E4" s="43" t="s">
        <v>13</v>
      </c>
      <c r="F4" s="43" t="s">
        <v>14</v>
      </c>
      <c r="G4" s="111"/>
      <c r="H4" s="111"/>
      <c r="I4" s="165"/>
      <c r="J4" s="48" t="s">
        <v>13</v>
      </c>
      <c r="K4" s="43" t="s">
        <v>14</v>
      </c>
      <c r="L4" s="111"/>
    </row>
    <row r="5" spans="1:12" ht="18" x14ac:dyDescent="0.25">
      <c r="A5" s="50">
        <v>1</v>
      </c>
      <c r="B5" s="8" t="s">
        <v>15</v>
      </c>
      <c r="C5" s="9" t="s">
        <v>34</v>
      </c>
      <c r="D5" s="9">
        <v>94</v>
      </c>
      <c r="E5" s="9">
        <v>100</v>
      </c>
      <c r="F5" s="52">
        <f>E5*D5</f>
        <v>9400</v>
      </c>
      <c r="G5" s="11"/>
      <c r="H5" s="9"/>
      <c r="I5" s="9"/>
      <c r="J5" s="10"/>
      <c r="K5" s="10"/>
      <c r="L5" s="12">
        <f>F5</f>
        <v>9400</v>
      </c>
    </row>
    <row r="6" spans="1:12" ht="18.75" customHeight="1" x14ac:dyDescent="0.25">
      <c r="A6" s="7">
        <v>2</v>
      </c>
      <c r="B6" s="148" t="s">
        <v>49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ht="13.5" customHeight="1" x14ac:dyDescent="0.25">
      <c r="A7" s="126" t="s">
        <v>16</v>
      </c>
      <c r="B7" s="129" t="s">
        <v>53</v>
      </c>
      <c r="C7" s="132" t="s">
        <v>20</v>
      </c>
      <c r="D7" s="135">
        <v>37</v>
      </c>
      <c r="E7" s="138">
        <v>1500</v>
      </c>
      <c r="F7" s="141">
        <f>E7*D7</f>
        <v>55500</v>
      </c>
      <c r="G7" s="37" t="s">
        <v>57</v>
      </c>
      <c r="H7" s="38" t="s">
        <v>19</v>
      </c>
      <c r="I7" s="39">
        <v>25</v>
      </c>
      <c r="J7" s="20">
        <v>420</v>
      </c>
      <c r="K7" s="20">
        <f t="shared" ref="K7:K16" si="0">J7*I7</f>
        <v>10500</v>
      </c>
      <c r="L7" s="144">
        <f>SUM(F7:F11)+SUM(K7:K11)</f>
        <v>123423</v>
      </c>
    </row>
    <row r="8" spans="1:12" ht="13.5" customHeight="1" x14ac:dyDescent="0.25">
      <c r="A8" s="127"/>
      <c r="B8" s="130"/>
      <c r="C8" s="133"/>
      <c r="D8" s="136"/>
      <c r="E8" s="139"/>
      <c r="F8" s="142"/>
      <c r="G8" s="37" t="s">
        <v>54</v>
      </c>
      <c r="H8" s="38" t="s">
        <v>19</v>
      </c>
      <c r="I8" s="39">
        <v>65</v>
      </c>
      <c r="J8" s="20">
        <v>620</v>
      </c>
      <c r="K8" s="20">
        <f t="shared" ref="K8" si="1">J8*I8</f>
        <v>40300</v>
      </c>
      <c r="L8" s="145"/>
    </row>
    <row r="9" spans="1:12" ht="13.5" customHeight="1" x14ac:dyDescent="0.25">
      <c r="A9" s="127"/>
      <c r="B9" s="130"/>
      <c r="C9" s="133"/>
      <c r="D9" s="136"/>
      <c r="E9" s="139"/>
      <c r="F9" s="142"/>
      <c r="G9" s="37" t="s">
        <v>55</v>
      </c>
      <c r="H9" s="38" t="s">
        <v>19</v>
      </c>
      <c r="I9" s="39">
        <v>2</v>
      </c>
      <c r="J9" s="20">
        <v>1500</v>
      </c>
      <c r="K9" s="20">
        <f t="shared" ref="K9" si="2">J9*I9</f>
        <v>3000</v>
      </c>
      <c r="L9" s="145"/>
    </row>
    <row r="10" spans="1:12" ht="13.5" customHeight="1" x14ac:dyDescent="0.25">
      <c r="A10" s="127"/>
      <c r="B10" s="130"/>
      <c r="C10" s="133"/>
      <c r="D10" s="136"/>
      <c r="E10" s="139"/>
      <c r="F10" s="142"/>
      <c r="G10" s="40" t="s">
        <v>56</v>
      </c>
      <c r="H10" s="38" t="s">
        <v>19</v>
      </c>
      <c r="I10" s="22">
        <v>3</v>
      </c>
      <c r="J10" s="22">
        <v>3041</v>
      </c>
      <c r="K10" s="22">
        <f t="shared" si="0"/>
        <v>9123</v>
      </c>
      <c r="L10" s="145"/>
    </row>
    <row r="11" spans="1:12" ht="13.5" customHeight="1" x14ac:dyDescent="0.25">
      <c r="A11" s="128"/>
      <c r="B11" s="131"/>
      <c r="C11" s="134"/>
      <c r="D11" s="137"/>
      <c r="E11" s="140"/>
      <c r="F11" s="143"/>
      <c r="G11" s="37" t="s">
        <v>26</v>
      </c>
      <c r="H11" s="41"/>
      <c r="I11" s="22"/>
      <c r="J11" s="22"/>
      <c r="K11" s="42">
        <v>5000</v>
      </c>
      <c r="L11" s="146"/>
    </row>
    <row r="12" spans="1:12" ht="13.5" customHeight="1" x14ac:dyDescent="0.25">
      <c r="A12" s="115" t="s">
        <v>16</v>
      </c>
      <c r="B12" s="151" t="s">
        <v>50</v>
      </c>
      <c r="C12" s="109" t="s">
        <v>25</v>
      </c>
      <c r="D12" s="109">
        <v>17.5</v>
      </c>
      <c r="E12" s="153">
        <v>300</v>
      </c>
      <c r="F12" s="153">
        <f>D12*E12</f>
        <v>5250</v>
      </c>
      <c r="G12" s="37" t="s">
        <v>51</v>
      </c>
      <c r="H12" s="38" t="s">
        <v>17</v>
      </c>
      <c r="I12" s="20">
        <f>D12*1.1</f>
        <v>19.25</v>
      </c>
      <c r="J12" s="20">
        <v>50</v>
      </c>
      <c r="K12" s="20">
        <f t="shared" ref="K12:K13" si="3">J12*I12</f>
        <v>962.5</v>
      </c>
      <c r="L12" s="187">
        <f>SUM(F12:F15)+SUM(K12:K15)</f>
        <v>12372.5</v>
      </c>
    </row>
    <row r="13" spans="1:12" ht="13.5" customHeight="1" x14ac:dyDescent="0.25">
      <c r="A13" s="116"/>
      <c r="B13" s="152"/>
      <c r="C13" s="110"/>
      <c r="D13" s="110"/>
      <c r="E13" s="154"/>
      <c r="F13" s="154"/>
      <c r="G13" s="37" t="s">
        <v>52</v>
      </c>
      <c r="H13" s="38" t="s">
        <v>19</v>
      </c>
      <c r="I13" s="20">
        <v>1</v>
      </c>
      <c r="J13" s="20">
        <v>2660</v>
      </c>
      <c r="K13" s="20">
        <f t="shared" si="3"/>
        <v>2660</v>
      </c>
      <c r="L13" s="188"/>
    </row>
    <row r="14" spans="1:12" ht="13.5" customHeight="1" x14ac:dyDescent="0.25">
      <c r="A14" s="116"/>
      <c r="B14" s="152"/>
      <c r="C14" s="110"/>
      <c r="D14" s="110"/>
      <c r="E14" s="154"/>
      <c r="F14" s="154"/>
      <c r="G14" s="40" t="s">
        <v>40</v>
      </c>
      <c r="H14" s="38"/>
      <c r="I14" s="22"/>
      <c r="J14" s="22"/>
      <c r="K14" s="22">
        <v>2000</v>
      </c>
      <c r="L14" s="188"/>
    </row>
    <row r="15" spans="1:12" ht="13.5" customHeight="1" x14ac:dyDescent="0.25">
      <c r="A15" s="116"/>
      <c r="B15" s="152"/>
      <c r="C15" s="110"/>
      <c r="D15" s="110"/>
      <c r="E15" s="154"/>
      <c r="F15" s="154"/>
      <c r="G15" s="37" t="s">
        <v>26</v>
      </c>
      <c r="H15" s="41"/>
      <c r="I15" s="22"/>
      <c r="J15" s="22"/>
      <c r="K15" s="42">
        <v>1500</v>
      </c>
      <c r="L15" s="188"/>
    </row>
    <row r="16" spans="1:12" ht="13.5" customHeight="1" x14ac:dyDescent="0.25">
      <c r="A16" s="117" t="s">
        <v>16</v>
      </c>
      <c r="B16" s="118" t="s">
        <v>41</v>
      </c>
      <c r="C16" s="119" t="s">
        <v>38</v>
      </c>
      <c r="D16" s="120">
        <v>12.2</v>
      </c>
      <c r="E16" s="120">
        <v>700</v>
      </c>
      <c r="F16" s="121">
        <f>E16*D16</f>
        <v>8540</v>
      </c>
      <c r="G16" s="3" t="s">
        <v>105</v>
      </c>
      <c r="H16" s="13" t="s">
        <v>42</v>
      </c>
      <c r="I16" s="6">
        <v>1</v>
      </c>
      <c r="J16" s="20">
        <v>7000</v>
      </c>
      <c r="K16" s="22">
        <f t="shared" si="0"/>
        <v>7000</v>
      </c>
      <c r="L16" s="122">
        <f>SUM(F16)+SUM(K16:K18)</f>
        <v>16843.900000000001</v>
      </c>
    </row>
    <row r="17" spans="1:12" ht="13.5" customHeight="1" x14ac:dyDescent="0.25">
      <c r="A17" s="117"/>
      <c r="B17" s="118"/>
      <c r="C17" s="119"/>
      <c r="D17" s="120"/>
      <c r="E17" s="120"/>
      <c r="F17" s="121"/>
      <c r="G17" s="3" t="s">
        <v>22</v>
      </c>
      <c r="H17" s="13" t="s">
        <v>20</v>
      </c>
      <c r="I17" s="6">
        <f>D16*1.1</f>
        <v>13.42</v>
      </c>
      <c r="J17" s="6">
        <v>45</v>
      </c>
      <c r="K17" s="6">
        <f>J17*I17</f>
        <v>603.9</v>
      </c>
      <c r="L17" s="122"/>
    </row>
    <row r="18" spans="1:12" ht="13.5" customHeight="1" x14ac:dyDescent="0.25">
      <c r="A18" s="117"/>
      <c r="B18" s="118"/>
      <c r="C18" s="119"/>
      <c r="D18" s="120"/>
      <c r="E18" s="120"/>
      <c r="F18" s="121"/>
      <c r="G18" s="4" t="s">
        <v>23</v>
      </c>
      <c r="H18" s="23" t="s">
        <v>24</v>
      </c>
      <c r="I18" s="6">
        <v>1</v>
      </c>
      <c r="J18" s="6">
        <v>700</v>
      </c>
      <c r="K18" s="24">
        <f>J18*I18</f>
        <v>700</v>
      </c>
      <c r="L18" s="122"/>
    </row>
    <row r="19" spans="1:12" ht="18.75" customHeight="1" x14ac:dyDescent="0.25">
      <c r="A19" s="7">
        <v>3</v>
      </c>
      <c r="B19" s="123" t="s">
        <v>58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5"/>
    </row>
    <row r="20" spans="1:12" ht="13.5" customHeight="1" x14ac:dyDescent="0.25">
      <c r="A20" s="126" t="s">
        <v>16</v>
      </c>
      <c r="B20" s="129" t="s">
        <v>90</v>
      </c>
      <c r="C20" s="132" t="s">
        <v>18</v>
      </c>
      <c r="D20" s="135">
        <v>23</v>
      </c>
      <c r="E20" s="138">
        <v>3000</v>
      </c>
      <c r="F20" s="141">
        <f>E20*D20</f>
        <v>69000</v>
      </c>
      <c r="G20" s="37" t="s">
        <v>88</v>
      </c>
      <c r="H20" s="38" t="s">
        <v>17</v>
      </c>
      <c r="I20" s="39">
        <v>400</v>
      </c>
      <c r="J20" s="20">
        <v>112</v>
      </c>
      <c r="K20" s="20">
        <f t="shared" ref="K20:K22" si="4">J20*I20</f>
        <v>44800</v>
      </c>
      <c r="L20" s="144">
        <f>SUM(F20:F23)+SUM(K20:K23)</f>
        <v>124949</v>
      </c>
    </row>
    <row r="21" spans="1:12" ht="13.5" customHeight="1" x14ac:dyDescent="0.25">
      <c r="A21" s="127"/>
      <c r="B21" s="130"/>
      <c r="C21" s="133"/>
      <c r="D21" s="136"/>
      <c r="E21" s="139"/>
      <c r="F21" s="142"/>
      <c r="G21" s="37" t="s">
        <v>89</v>
      </c>
      <c r="H21" s="38" t="s">
        <v>19</v>
      </c>
      <c r="I21" s="39">
        <v>1</v>
      </c>
      <c r="J21" s="20">
        <v>899</v>
      </c>
      <c r="K21" s="20">
        <f t="shared" si="4"/>
        <v>899</v>
      </c>
      <c r="L21" s="145"/>
    </row>
    <row r="22" spans="1:12" ht="13.5" customHeight="1" x14ac:dyDescent="0.25">
      <c r="A22" s="127"/>
      <c r="B22" s="130"/>
      <c r="C22" s="133"/>
      <c r="D22" s="136"/>
      <c r="E22" s="139"/>
      <c r="F22" s="142"/>
      <c r="G22" s="37" t="s">
        <v>103</v>
      </c>
      <c r="H22" s="38" t="s">
        <v>104</v>
      </c>
      <c r="I22" s="39">
        <v>50</v>
      </c>
      <c r="J22" s="20">
        <v>105</v>
      </c>
      <c r="K22" s="20">
        <f t="shared" si="4"/>
        <v>5250</v>
      </c>
      <c r="L22" s="145"/>
    </row>
    <row r="23" spans="1:12" ht="13.5" customHeight="1" x14ac:dyDescent="0.25">
      <c r="A23" s="128"/>
      <c r="B23" s="131"/>
      <c r="C23" s="134"/>
      <c r="D23" s="137"/>
      <c r="E23" s="140"/>
      <c r="F23" s="143"/>
      <c r="G23" s="37" t="s">
        <v>26</v>
      </c>
      <c r="H23" s="41"/>
      <c r="I23" s="22"/>
      <c r="J23" s="22"/>
      <c r="K23" s="42">
        <v>5000</v>
      </c>
      <c r="L23" s="146"/>
    </row>
    <row r="24" spans="1:12" ht="13.5" customHeight="1" x14ac:dyDescent="0.25">
      <c r="A24" s="126" t="s">
        <v>16</v>
      </c>
      <c r="B24" s="129" t="s">
        <v>62</v>
      </c>
      <c r="C24" s="132" t="s">
        <v>20</v>
      </c>
      <c r="D24" s="135">
        <v>37</v>
      </c>
      <c r="E24" s="138">
        <v>350</v>
      </c>
      <c r="F24" s="141">
        <f>E24*D24</f>
        <v>12950</v>
      </c>
      <c r="G24" s="37" t="s">
        <v>60</v>
      </c>
      <c r="H24" s="38" t="s">
        <v>19</v>
      </c>
      <c r="I24" s="39">
        <v>10</v>
      </c>
      <c r="J24" s="20">
        <v>2274</v>
      </c>
      <c r="K24" s="20">
        <f t="shared" ref="K24:K26" si="5">J24*I24</f>
        <v>22740</v>
      </c>
      <c r="L24" s="144">
        <f>SUM(F24:F27)+SUM(K24:K27)</f>
        <v>69282</v>
      </c>
    </row>
    <row r="25" spans="1:12" ht="13.5" customHeight="1" x14ac:dyDescent="0.25">
      <c r="A25" s="127"/>
      <c r="B25" s="130"/>
      <c r="C25" s="133"/>
      <c r="D25" s="136"/>
      <c r="E25" s="139"/>
      <c r="F25" s="142"/>
      <c r="G25" s="37" t="s">
        <v>61</v>
      </c>
      <c r="H25" s="38" t="s">
        <v>19</v>
      </c>
      <c r="I25" s="39">
        <v>62</v>
      </c>
      <c r="J25" s="20">
        <v>442</v>
      </c>
      <c r="K25" s="20">
        <f t="shared" ref="K25" si="6">J25*I25</f>
        <v>27404</v>
      </c>
      <c r="L25" s="145"/>
    </row>
    <row r="26" spans="1:12" ht="13.5" customHeight="1" x14ac:dyDescent="0.25">
      <c r="A26" s="127"/>
      <c r="B26" s="130"/>
      <c r="C26" s="133"/>
      <c r="D26" s="136"/>
      <c r="E26" s="139"/>
      <c r="F26" s="142"/>
      <c r="G26" s="40" t="s">
        <v>63</v>
      </c>
      <c r="H26" s="38" t="s">
        <v>19</v>
      </c>
      <c r="I26" s="39">
        <v>2</v>
      </c>
      <c r="J26" s="20">
        <v>594</v>
      </c>
      <c r="K26" s="20">
        <f t="shared" si="5"/>
        <v>1188</v>
      </c>
      <c r="L26" s="145"/>
    </row>
    <row r="27" spans="1:12" ht="13.5" customHeight="1" x14ac:dyDescent="0.25">
      <c r="A27" s="128"/>
      <c r="B27" s="131"/>
      <c r="C27" s="134"/>
      <c r="D27" s="137"/>
      <c r="E27" s="140"/>
      <c r="F27" s="143"/>
      <c r="G27" s="37" t="s">
        <v>26</v>
      </c>
      <c r="H27" s="41"/>
      <c r="I27" s="22"/>
      <c r="J27" s="22"/>
      <c r="K27" s="42">
        <v>5000</v>
      </c>
      <c r="L27" s="146"/>
    </row>
    <row r="28" spans="1:12" ht="13.5" customHeight="1" x14ac:dyDescent="0.25">
      <c r="A28" s="115" t="s">
        <v>16</v>
      </c>
      <c r="B28" s="151" t="s">
        <v>65</v>
      </c>
      <c r="C28" s="109" t="s">
        <v>33</v>
      </c>
      <c r="D28" s="109">
        <v>70</v>
      </c>
      <c r="E28" s="153">
        <v>200</v>
      </c>
      <c r="F28" s="153">
        <f>D28*E28</f>
        <v>14000</v>
      </c>
      <c r="G28" s="37" t="s">
        <v>59</v>
      </c>
      <c r="H28" s="38" t="s">
        <v>19</v>
      </c>
      <c r="I28" s="39">
        <v>4</v>
      </c>
      <c r="J28" s="20">
        <v>575</v>
      </c>
      <c r="K28" s="20">
        <f t="shared" ref="K28" si="7">J28*I28</f>
        <v>2300</v>
      </c>
      <c r="L28" s="187">
        <f>SUM(F28:F30)+SUM(K28:K30)</f>
        <v>18318</v>
      </c>
    </row>
    <row r="29" spans="1:12" ht="13.5" customHeight="1" x14ac:dyDescent="0.25">
      <c r="A29" s="116"/>
      <c r="B29" s="152"/>
      <c r="C29" s="110"/>
      <c r="D29" s="110"/>
      <c r="E29" s="154"/>
      <c r="F29" s="154"/>
      <c r="G29" s="37" t="s">
        <v>64</v>
      </c>
      <c r="H29" s="38" t="s">
        <v>19</v>
      </c>
      <c r="I29" s="20">
        <v>1</v>
      </c>
      <c r="J29" s="20">
        <v>518</v>
      </c>
      <c r="K29" s="20">
        <f t="shared" ref="K29" si="8">J29*I29</f>
        <v>518</v>
      </c>
      <c r="L29" s="188"/>
    </row>
    <row r="30" spans="1:12" ht="13.5" customHeight="1" x14ac:dyDescent="0.25">
      <c r="A30" s="116"/>
      <c r="B30" s="152"/>
      <c r="C30" s="110"/>
      <c r="D30" s="110"/>
      <c r="E30" s="154"/>
      <c r="F30" s="154"/>
      <c r="G30" s="37" t="s">
        <v>26</v>
      </c>
      <c r="H30" s="41"/>
      <c r="I30" s="22"/>
      <c r="J30" s="22"/>
      <c r="K30" s="42">
        <v>1500</v>
      </c>
      <c r="L30" s="188"/>
    </row>
    <row r="31" spans="1:12" ht="13.5" customHeight="1" x14ac:dyDescent="0.25">
      <c r="A31" s="117" t="s">
        <v>16</v>
      </c>
      <c r="B31" s="118" t="s">
        <v>66</v>
      </c>
      <c r="C31" s="119" t="s">
        <v>38</v>
      </c>
      <c r="D31" s="120">
        <v>13</v>
      </c>
      <c r="E31" s="120">
        <v>500</v>
      </c>
      <c r="F31" s="121">
        <f>E31*D31</f>
        <v>6500</v>
      </c>
      <c r="G31" s="3" t="s">
        <v>67</v>
      </c>
      <c r="H31" s="13" t="s">
        <v>19</v>
      </c>
      <c r="I31" s="6">
        <v>2</v>
      </c>
      <c r="J31" s="20">
        <v>929</v>
      </c>
      <c r="K31" s="22">
        <f t="shared" ref="K31" si="9">J31*I31</f>
        <v>1858</v>
      </c>
      <c r="L31" s="122">
        <f>SUM(F31)+SUM(K31:K32)</f>
        <v>13358</v>
      </c>
    </row>
    <row r="32" spans="1:12" ht="13.5" customHeight="1" x14ac:dyDescent="0.25">
      <c r="A32" s="117"/>
      <c r="B32" s="118"/>
      <c r="C32" s="119"/>
      <c r="D32" s="120"/>
      <c r="E32" s="120"/>
      <c r="F32" s="121"/>
      <c r="G32" s="37" t="s">
        <v>26</v>
      </c>
      <c r="H32" s="41"/>
      <c r="I32" s="22"/>
      <c r="J32" s="22"/>
      <c r="K32" s="42">
        <v>5000</v>
      </c>
      <c r="L32" s="122"/>
    </row>
    <row r="33" spans="1:12" ht="21.75" customHeight="1" x14ac:dyDescent="0.25">
      <c r="A33" s="47">
        <v>4</v>
      </c>
      <c r="B33" s="157" t="s">
        <v>43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5" customHeight="1" x14ac:dyDescent="0.25">
      <c r="A34" s="159" t="s">
        <v>16</v>
      </c>
      <c r="B34" s="175" t="s">
        <v>44</v>
      </c>
      <c r="C34" s="176" t="s">
        <v>17</v>
      </c>
      <c r="D34" s="177">
        <v>50</v>
      </c>
      <c r="E34" s="177">
        <v>130</v>
      </c>
      <c r="F34" s="178">
        <f>E34*D34</f>
        <v>6500</v>
      </c>
      <c r="G34" s="4" t="s">
        <v>45</v>
      </c>
      <c r="H34" s="43" t="s">
        <v>17</v>
      </c>
      <c r="I34" s="48">
        <v>50</v>
      </c>
      <c r="J34" s="48">
        <v>49</v>
      </c>
      <c r="K34" s="48">
        <f>J34*I34</f>
        <v>2450</v>
      </c>
      <c r="L34" s="122">
        <f>F34+K34+K35</f>
        <v>9700</v>
      </c>
    </row>
    <row r="35" spans="1:12" ht="15" customHeight="1" x14ac:dyDescent="0.25">
      <c r="A35" s="159"/>
      <c r="B35" s="175"/>
      <c r="C35" s="176"/>
      <c r="D35" s="177"/>
      <c r="E35" s="177"/>
      <c r="F35" s="178"/>
      <c r="G35" s="4" t="s">
        <v>72</v>
      </c>
      <c r="H35" s="43" t="s">
        <v>17</v>
      </c>
      <c r="I35" s="48">
        <f>I34</f>
        <v>50</v>
      </c>
      <c r="J35" s="48">
        <v>15</v>
      </c>
      <c r="K35" s="48">
        <f>J35*I35</f>
        <v>750</v>
      </c>
      <c r="L35" s="122"/>
    </row>
    <row r="36" spans="1:12" ht="24" customHeight="1" x14ac:dyDescent="0.25">
      <c r="A36" s="179" t="s">
        <v>16</v>
      </c>
      <c r="B36" s="180" t="s">
        <v>68</v>
      </c>
      <c r="C36" s="181" t="s">
        <v>18</v>
      </c>
      <c r="D36" s="183">
        <v>8</v>
      </c>
      <c r="E36" s="183">
        <v>1200</v>
      </c>
      <c r="F36" s="183">
        <f>E36*D36</f>
        <v>9600</v>
      </c>
      <c r="G36" s="1" t="s">
        <v>69</v>
      </c>
      <c r="H36" s="43" t="s">
        <v>17</v>
      </c>
      <c r="I36" s="48">
        <v>35</v>
      </c>
      <c r="J36" s="48">
        <v>120</v>
      </c>
      <c r="K36" s="48">
        <f>J36*I36</f>
        <v>4200</v>
      </c>
      <c r="L36" s="163">
        <f>SUM(K39:K39)+F36</f>
        <v>14600</v>
      </c>
    </row>
    <row r="37" spans="1:12" ht="19.5" customHeight="1" x14ac:dyDescent="0.25">
      <c r="A37" s="179"/>
      <c r="B37" s="180"/>
      <c r="C37" s="181"/>
      <c r="D37" s="181"/>
      <c r="E37" s="183"/>
      <c r="F37" s="183"/>
      <c r="G37" s="1" t="s">
        <v>70</v>
      </c>
      <c r="H37" s="44" t="s">
        <v>19</v>
      </c>
      <c r="I37" s="48">
        <v>1</v>
      </c>
      <c r="J37" s="48">
        <v>540</v>
      </c>
      <c r="K37" s="48">
        <f>J37*I37</f>
        <v>540</v>
      </c>
      <c r="L37" s="122"/>
    </row>
    <row r="38" spans="1:12" ht="17.25" customHeight="1" x14ac:dyDescent="0.25">
      <c r="A38" s="179"/>
      <c r="B38" s="180"/>
      <c r="C38" s="181"/>
      <c r="D38" s="181"/>
      <c r="E38" s="183"/>
      <c r="F38" s="183"/>
      <c r="G38" s="1" t="s">
        <v>71</v>
      </c>
      <c r="H38" s="44" t="s">
        <v>19</v>
      </c>
      <c r="I38" s="44">
        <v>7</v>
      </c>
      <c r="J38" s="48">
        <v>472</v>
      </c>
      <c r="K38" s="48">
        <f>J38*I38</f>
        <v>3304</v>
      </c>
      <c r="L38" s="122"/>
    </row>
    <row r="39" spans="1:12" ht="15" customHeight="1" x14ac:dyDescent="0.25">
      <c r="A39" s="159"/>
      <c r="B39" s="175"/>
      <c r="C39" s="182"/>
      <c r="D39" s="182"/>
      <c r="E39" s="178"/>
      <c r="F39" s="182"/>
      <c r="G39" s="1" t="s">
        <v>46</v>
      </c>
      <c r="H39" s="44"/>
      <c r="I39" s="44"/>
      <c r="J39" s="14"/>
      <c r="K39" s="48">
        <v>5000</v>
      </c>
      <c r="L39" s="122"/>
    </row>
    <row r="40" spans="1:12" ht="18.75" customHeight="1" x14ac:dyDescent="0.25">
      <c r="A40" s="7">
        <v>5</v>
      </c>
      <c r="B40" s="123" t="s">
        <v>73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5"/>
    </row>
    <row r="41" spans="1:12" ht="13.5" customHeight="1" x14ac:dyDescent="0.25">
      <c r="A41" s="126" t="s">
        <v>16</v>
      </c>
      <c r="B41" s="129" t="s">
        <v>73</v>
      </c>
      <c r="C41" s="132" t="s">
        <v>18</v>
      </c>
      <c r="D41" s="135">
        <v>3</v>
      </c>
      <c r="E41" s="138">
        <v>4500</v>
      </c>
      <c r="F41" s="141">
        <f>E41*D41</f>
        <v>13500</v>
      </c>
      <c r="G41" s="37" t="s">
        <v>74</v>
      </c>
      <c r="H41" s="38" t="s">
        <v>19</v>
      </c>
      <c r="I41" s="39">
        <v>3</v>
      </c>
      <c r="J41" s="20">
        <v>3188</v>
      </c>
      <c r="K41" s="20">
        <f t="shared" ref="K41:K42" si="10">J41*I41</f>
        <v>9564</v>
      </c>
      <c r="L41" s="144">
        <f>SUM(F41:F43)+SUM(K41:K43)</f>
        <v>29564</v>
      </c>
    </row>
    <row r="42" spans="1:12" ht="13.5" customHeight="1" x14ac:dyDescent="0.25">
      <c r="A42" s="127"/>
      <c r="B42" s="130"/>
      <c r="C42" s="133"/>
      <c r="D42" s="136"/>
      <c r="E42" s="139"/>
      <c r="F42" s="142"/>
      <c r="G42" s="37" t="s">
        <v>55</v>
      </c>
      <c r="H42" s="38" t="s">
        <v>19</v>
      </c>
      <c r="I42" s="39">
        <v>1</v>
      </c>
      <c r="J42" s="20">
        <v>1500</v>
      </c>
      <c r="K42" s="20">
        <f t="shared" si="10"/>
        <v>1500</v>
      </c>
      <c r="L42" s="145"/>
    </row>
    <row r="43" spans="1:12" ht="13.5" customHeight="1" x14ac:dyDescent="0.25">
      <c r="A43" s="128"/>
      <c r="B43" s="131"/>
      <c r="C43" s="134"/>
      <c r="D43" s="137"/>
      <c r="E43" s="140"/>
      <c r="F43" s="143"/>
      <c r="G43" s="37" t="s">
        <v>75</v>
      </c>
      <c r="H43" s="41"/>
      <c r="I43" s="22"/>
      <c r="J43" s="22"/>
      <c r="K43" s="42">
        <v>5000</v>
      </c>
      <c r="L43" s="146"/>
    </row>
    <row r="44" spans="1:12" ht="19.5" customHeight="1" x14ac:dyDescent="0.25">
      <c r="A44" s="47">
        <v>6</v>
      </c>
      <c r="B44" s="157" t="s">
        <v>76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</row>
    <row r="45" spans="1:12" ht="19.5" customHeight="1" x14ac:dyDescent="0.25">
      <c r="A45" s="112" t="s">
        <v>16</v>
      </c>
      <c r="B45" s="184" t="s">
        <v>87</v>
      </c>
      <c r="C45" s="109" t="s">
        <v>33</v>
      </c>
      <c r="D45" s="109">
        <v>38</v>
      </c>
      <c r="E45" s="109">
        <v>1650</v>
      </c>
      <c r="F45" s="109">
        <f>D45*E45</f>
        <v>62700</v>
      </c>
      <c r="G45" s="45" t="s">
        <v>77</v>
      </c>
      <c r="H45" s="38" t="s">
        <v>19</v>
      </c>
      <c r="I45" s="43">
        <v>218</v>
      </c>
      <c r="J45" s="43">
        <v>400</v>
      </c>
      <c r="K45" s="20">
        <f t="shared" ref="K45:K55" si="11">J45*I45</f>
        <v>87200</v>
      </c>
      <c r="L45" s="112">
        <f>SUM(K45:K55)+F45</f>
        <v>718690</v>
      </c>
    </row>
    <row r="46" spans="1:12" ht="19.5" customHeight="1" x14ac:dyDescent="0.25">
      <c r="A46" s="113"/>
      <c r="B46" s="185"/>
      <c r="C46" s="110"/>
      <c r="D46" s="110"/>
      <c r="E46" s="110"/>
      <c r="F46" s="110"/>
      <c r="G46" s="45" t="s">
        <v>78</v>
      </c>
      <c r="H46" s="38" t="s">
        <v>19</v>
      </c>
      <c r="I46" s="43">
        <v>218</v>
      </c>
      <c r="J46" s="43">
        <v>250</v>
      </c>
      <c r="K46" s="20">
        <f t="shared" si="11"/>
        <v>54500</v>
      </c>
      <c r="L46" s="113"/>
    </row>
    <row r="47" spans="1:12" ht="19.5" customHeight="1" x14ac:dyDescent="0.25">
      <c r="A47" s="113"/>
      <c r="B47" s="185"/>
      <c r="C47" s="110"/>
      <c r="D47" s="110"/>
      <c r="E47" s="110"/>
      <c r="F47" s="110"/>
      <c r="G47" s="45" t="s">
        <v>79</v>
      </c>
      <c r="H47" s="38" t="s">
        <v>19</v>
      </c>
      <c r="I47" s="43">
        <v>87</v>
      </c>
      <c r="J47" s="43">
        <v>260</v>
      </c>
      <c r="K47" s="20">
        <f t="shared" si="11"/>
        <v>22620</v>
      </c>
      <c r="L47" s="113"/>
    </row>
    <row r="48" spans="1:12" ht="19.5" customHeight="1" x14ac:dyDescent="0.25">
      <c r="A48" s="113"/>
      <c r="B48" s="185"/>
      <c r="C48" s="110"/>
      <c r="D48" s="110"/>
      <c r="E48" s="110"/>
      <c r="F48" s="110"/>
      <c r="G48" s="45" t="s">
        <v>80</v>
      </c>
      <c r="H48" s="38" t="s">
        <v>19</v>
      </c>
      <c r="I48" s="43">
        <v>55</v>
      </c>
      <c r="J48" s="43">
        <v>700</v>
      </c>
      <c r="K48" s="20">
        <f t="shared" si="11"/>
        <v>38500</v>
      </c>
      <c r="L48" s="113"/>
    </row>
    <row r="49" spans="1:12" ht="19.5" customHeight="1" x14ac:dyDescent="0.25">
      <c r="A49" s="113"/>
      <c r="B49" s="185"/>
      <c r="C49" s="110"/>
      <c r="D49" s="110"/>
      <c r="E49" s="110"/>
      <c r="F49" s="110"/>
      <c r="G49" s="45" t="s">
        <v>81</v>
      </c>
      <c r="H49" s="38" t="s">
        <v>19</v>
      </c>
      <c r="I49" s="43">
        <v>51</v>
      </c>
      <c r="J49" s="43">
        <v>950</v>
      </c>
      <c r="K49" s="20">
        <f t="shared" si="11"/>
        <v>48450</v>
      </c>
      <c r="L49" s="113"/>
    </row>
    <row r="50" spans="1:12" ht="19.5" customHeight="1" x14ac:dyDescent="0.25">
      <c r="A50" s="113"/>
      <c r="B50" s="185"/>
      <c r="C50" s="110"/>
      <c r="D50" s="110"/>
      <c r="E50" s="110"/>
      <c r="F50" s="110"/>
      <c r="G50" s="45" t="s">
        <v>82</v>
      </c>
      <c r="H50" s="38" t="s">
        <v>19</v>
      </c>
      <c r="I50" s="43">
        <v>18</v>
      </c>
      <c r="J50" s="43">
        <v>12800</v>
      </c>
      <c r="K50" s="20">
        <f t="shared" si="11"/>
        <v>230400</v>
      </c>
      <c r="L50" s="113"/>
    </row>
    <row r="51" spans="1:12" ht="19.5" customHeight="1" x14ac:dyDescent="0.25">
      <c r="A51" s="113"/>
      <c r="B51" s="185"/>
      <c r="C51" s="110"/>
      <c r="D51" s="110"/>
      <c r="E51" s="110"/>
      <c r="F51" s="110"/>
      <c r="G51" s="45" t="s">
        <v>83</v>
      </c>
      <c r="H51" s="38" t="s">
        <v>19</v>
      </c>
      <c r="I51" s="43">
        <v>11</v>
      </c>
      <c r="J51" s="43">
        <v>1500</v>
      </c>
      <c r="K51" s="20">
        <f t="shared" si="11"/>
        <v>16500</v>
      </c>
      <c r="L51" s="113"/>
    </row>
    <row r="52" spans="1:12" ht="19.5" customHeight="1" x14ac:dyDescent="0.25">
      <c r="A52" s="113"/>
      <c r="B52" s="185"/>
      <c r="C52" s="110"/>
      <c r="D52" s="110"/>
      <c r="E52" s="110"/>
      <c r="F52" s="110"/>
      <c r="G52" s="45" t="s">
        <v>84</v>
      </c>
      <c r="H52" s="38" t="s">
        <v>19</v>
      </c>
      <c r="I52" s="43">
        <v>10</v>
      </c>
      <c r="J52" s="43">
        <v>2000</v>
      </c>
      <c r="K52" s="20">
        <f t="shared" si="11"/>
        <v>20000</v>
      </c>
      <c r="L52" s="113"/>
    </row>
    <row r="53" spans="1:12" ht="19.5" customHeight="1" x14ac:dyDescent="0.25">
      <c r="A53" s="113"/>
      <c r="B53" s="185"/>
      <c r="C53" s="110"/>
      <c r="D53" s="110"/>
      <c r="E53" s="110"/>
      <c r="F53" s="110"/>
      <c r="G53" s="45" t="s">
        <v>85</v>
      </c>
      <c r="H53" s="38" t="s">
        <v>19</v>
      </c>
      <c r="I53" s="43">
        <v>12</v>
      </c>
      <c r="J53" s="43">
        <v>4000</v>
      </c>
      <c r="K53" s="20">
        <f t="shared" si="11"/>
        <v>48000</v>
      </c>
      <c r="L53" s="113"/>
    </row>
    <row r="54" spans="1:12" ht="19.5" customHeight="1" x14ac:dyDescent="0.25">
      <c r="A54" s="113"/>
      <c r="B54" s="185"/>
      <c r="C54" s="110"/>
      <c r="D54" s="110"/>
      <c r="E54" s="110"/>
      <c r="F54" s="110"/>
      <c r="G54" s="45" t="s">
        <v>86</v>
      </c>
      <c r="H54" s="38" t="s">
        <v>19</v>
      </c>
      <c r="I54" s="43">
        <v>15</v>
      </c>
      <c r="J54" s="43">
        <v>5000</v>
      </c>
      <c r="K54" s="20">
        <f t="shared" ref="K54" si="12">J54*I54</f>
        <v>75000</v>
      </c>
      <c r="L54" s="113"/>
    </row>
    <row r="55" spans="1:12" ht="19.5" customHeight="1" x14ac:dyDescent="0.25">
      <c r="A55" s="114"/>
      <c r="B55" s="186"/>
      <c r="C55" s="111"/>
      <c r="D55" s="111"/>
      <c r="E55" s="111"/>
      <c r="F55" s="111"/>
      <c r="G55" s="45" t="s">
        <v>39</v>
      </c>
      <c r="H55" s="38" t="s">
        <v>19</v>
      </c>
      <c r="I55" s="43">
        <f>D45*1.5</f>
        <v>57</v>
      </c>
      <c r="J55" s="43">
        <v>260</v>
      </c>
      <c r="K55" s="20">
        <f t="shared" si="11"/>
        <v>14820</v>
      </c>
      <c r="L55" s="114"/>
    </row>
    <row r="56" spans="1:12" ht="18" customHeight="1" x14ac:dyDescent="0.25">
      <c r="A56" s="25">
        <v>7</v>
      </c>
      <c r="B56" s="160" t="s">
        <v>35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2"/>
    </row>
    <row r="57" spans="1:12" ht="15" customHeight="1" x14ac:dyDescent="0.25">
      <c r="A57" s="159" t="s">
        <v>16</v>
      </c>
      <c r="B57" s="175" t="s">
        <v>36</v>
      </c>
      <c r="C57" s="176" t="s">
        <v>47</v>
      </c>
      <c r="D57" s="176">
        <v>20</v>
      </c>
      <c r="E57" s="177">
        <v>250</v>
      </c>
      <c r="F57" s="178">
        <f>D57*E57</f>
        <v>5000</v>
      </c>
      <c r="G57" s="4" t="s">
        <v>31</v>
      </c>
      <c r="H57" s="43" t="s">
        <v>32</v>
      </c>
      <c r="I57" s="48">
        <f>D57*0.2</f>
        <v>4</v>
      </c>
      <c r="J57" s="48">
        <v>1150</v>
      </c>
      <c r="K57" s="26">
        <f t="shared" ref="K57:K59" si="13">J57*I57</f>
        <v>4600</v>
      </c>
      <c r="L57" s="122">
        <f>SUM(F57:F59)+SUM(K57:K59)</f>
        <v>15000</v>
      </c>
    </row>
    <row r="58" spans="1:12" ht="15" customHeight="1" x14ac:dyDescent="0.25">
      <c r="A58" s="159"/>
      <c r="B58" s="175"/>
      <c r="C58" s="176"/>
      <c r="D58" s="176"/>
      <c r="E58" s="177"/>
      <c r="F58" s="178"/>
      <c r="G58" s="4" t="s">
        <v>21</v>
      </c>
      <c r="H58" s="13" t="s">
        <v>19</v>
      </c>
      <c r="I58" s="49">
        <v>1</v>
      </c>
      <c r="J58" s="48">
        <v>150</v>
      </c>
      <c r="K58" s="48">
        <f t="shared" si="13"/>
        <v>150</v>
      </c>
      <c r="L58" s="122"/>
    </row>
    <row r="59" spans="1:12" ht="15" customHeight="1" x14ac:dyDescent="0.25">
      <c r="A59" s="159"/>
      <c r="B59" s="175"/>
      <c r="C59" s="176"/>
      <c r="D59" s="176"/>
      <c r="E59" s="177"/>
      <c r="F59" s="178"/>
      <c r="G59" s="4" t="s">
        <v>37</v>
      </c>
      <c r="H59" s="15" t="s">
        <v>48</v>
      </c>
      <c r="I59" s="48">
        <f>D57*1.05</f>
        <v>21</v>
      </c>
      <c r="J59" s="48">
        <v>250</v>
      </c>
      <c r="K59" s="48">
        <f t="shared" si="13"/>
        <v>5250</v>
      </c>
      <c r="L59" s="122"/>
    </row>
    <row r="60" spans="1:12" ht="17.25" customHeight="1" x14ac:dyDescent="0.25">
      <c r="A60" s="27"/>
      <c r="B60" s="27" t="s">
        <v>27</v>
      </c>
      <c r="C60" s="27"/>
      <c r="D60" s="27"/>
      <c r="E60" s="27"/>
      <c r="F60" s="46">
        <f>SUM(F5:F59)</f>
        <v>278440</v>
      </c>
      <c r="G60" s="27" t="s">
        <v>28</v>
      </c>
      <c r="H60" s="27"/>
      <c r="I60" s="29"/>
      <c r="J60" s="21"/>
      <c r="K60" s="28">
        <f>SUM(K4:K59)</f>
        <v>905104.4</v>
      </c>
      <c r="L60" s="28">
        <f>SUM(F60:K60)</f>
        <v>1183544.3999999999</v>
      </c>
    </row>
    <row r="61" spans="1:12" ht="23.25" customHeight="1" thickBot="1" x14ac:dyDescent="0.3">
      <c r="A61" s="30"/>
      <c r="B61" s="31" t="s">
        <v>29</v>
      </c>
      <c r="C61" s="147">
        <f>L60*0.15</f>
        <v>177531.65999999997</v>
      </c>
      <c r="D61" s="147"/>
      <c r="E61" s="32"/>
      <c r="F61" s="33"/>
      <c r="G61" s="2"/>
      <c r="H61" s="2"/>
      <c r="I61" s="2"/>
      <c r="J61" s="2"/>
      <c r="K61" s="2"/>
      <c r="L61" s="34"/>
    </row>
    <row r="62" spans="1:12" ht="27" customHeight="1" thickBot="1" x14ac:dyDescent="0.3">
      <c r="B62" s="51" t="s">
        <v>30</v>
      </c>
      <c r="C62" s="155">
        <f>L60+C61</f>
        <v>1361076.0599999998</v>
      </c>
      <c r="D62" s="155"/>
      <c r="E62" s="155"/>
      <c r="F62" s="156"/>
      <c r="G62" s="2"/>
      <c r="H62" s="2"/>
      <c r="I62" s="2"/>
      <c r="J62" s="2"/>
      <c r="K62" s="2"/>
    </row>
  </sheetData>
  <mergeCells count="103">
    <mergeCell ref="L12:L15"/>
    <mergeCell ref="B33:L33"/>
    <mergeCell ref="L34:L35"/>
    <mergeCell ref="B34:B35"/>
    <mergeCell ref="C34:C35"/>
    <mergeCell ref="D34:D35"/>
    <mergeCell ref="E34:E35"/>
    <mergeCell ref="F34:F35"/>
    <mergeCell ref="D28:D30"/>
    <mergeCell ref="E28:E30"/>
    <mergeCell ref="F28:F30"/>
    <mergeCell ref="L28:L30"/>
    <mergeCell ref="C24:C27"/>
    <mergeCell ref="D24:D27"/>
    <mergeCell ref="E24:E27"/>
    <mergeCell ref="F24:F27"/>
    <mergeCell ref="L24:L27"/>
    <mergeCell ref="A57:A59"/>
    <mergeCell ref="B57:B59"/>
    <mergeCell ref="C57:C59"/>
    <mergeCell ref="D57:D59"/>
    <mergeCell ref="E57:E59"/>
    <mergeCell ref="F57:F59"/>
    <mergeCell ref="B40:L40"/>
    <mergeCell ref="A36:A39"/>
    <mergeCell ref="B36:B39"/>
    <mergeCell ref="C36:C39"/>
    <mergeCell ref="D36:D39"/>
    <mergeCell ref="E36:E39"/>
    <mergeCell ref="F36:F39"/>
    <mergeCell ref="E41:E43"/>
    <mergeCell ref="F41:F43"/>
    <mergeCell ref="L41:L43"/>
    <mergeCell ref="A45:A55"/>
    <mergeCell ref="B45:B55"/>
    <mergeCell ref="C45:C55"/>
    <mergeCell ref="D45:D55"/>
    <mergeCell ref="E45:E55"/>
    <mergeCell ref="L57:L59"/>
    <mergeCell ref="B56:L56"/>
    <mergeCell ref="A41:A43"/>
    <mergeCell ref="B41:B43"/>
    <mergeCell ref="C41:C43"/>
    <mergeCell ref="D41:D43"/>
    <mergeCell ref="L36:L39"/>
    <mergeCell ref="H3:H4"/>
    <mergeCell ref="I3:I4"/>
    <mergeCell ref="J3:K3"/>
    <mergeCell ref="L3:L4"/>
    <mergeCell ref="A1:L2"/>
    <mergeCell ref="A3:A4"/>
    <mergeCell ref="B3:B4"/>
    <mergeCell ref="C3:C4"/>
    <mergeCell ref="D3:D4"/>
    <mergeCell ref="E3:F3"/>
    <mergeCell ref="G3:G4"/>
    <mergeCell ref="C61:D61"/>
    <mergeCell ref="B6:L6"/>
    <mergeCell ref="B12:B15"/>
    <mergeCell ref="C12:C15"/>
    <mergeCell ref="D12:D15"/>
    <mergeCell ref="E12:E15"/>
    <mergeCell ref="A16:A18"/>
    <mergeCell ref="C62:F62"/>
    <mergeCell ref="B44:L44"/>
    <mergeCell ref="A7:A11"/>
    <mergeCell ref="B7:B11"/>
    <mergeCell ref="C7:C11"/>
    <mergeCell ref="D7:D11"/>
    <mergeCell ref="E7:E11"/>
    <mergeCell ref="L7:L11"/>
    <mergeCell ref="F7:F11"/>
    <mergeCell ref="B16:B18"/>
    <mergeCell ref="C16:C18"/>
    <mergeCell ref="D16:D18"/>
    <mergeCell ref="E16:E18"/>
    <mergeCell ref="F16:F18"/>
    <mergeCell ref="L16:L18"/>
    <mergeCell ref="A34:A35"/>
    <mergeCell ref="F45:F55"/>
    <mergeCell ref="L45:L55"/>
    <mergeCell ref="A12:A15"/>
    <mergeCell ref="A31:A32"/>
    <mergeCell ref="B31:B32"/>
    <mergeCell ref="C31:C32"/>
    <mergeCell ref="D31:D32"/>
    <mergeCell ref="E31:E32"/>
    <mergeCell ref="F31:F32"/>
    <mergeCell ref="L31:L32"/>
    <mergeCell ref="B19:L19"/>
    <mergeCell ref="A20:A23"/>
    <mergeCell ref="B20:B23"/>
    <mergeCell ref="C20:C23"/>
    <mergeCell ref="D20:D23"/>
    <mergeCell ref="E20:E23"/>
    <mergeCell ref="F20:F23"/>
    <mergeCell ref="L20:L23"/>
    <mergeCell ref="A24:A27"/>
    <mergeCell ref="B24:B27"/>
    <mergeCell ref="A28:A30"/>
    <mergeCell ref="B28:B30"/>
    <mergeCell ref="C28:C30"/>
    <mergeCell ref="F12:F15"/>
  </mergeCells>
  <pageMargins left="0.25" right="0.25" top="0.75" bottom="0.75" header="0.3" footer="0.3"/>
  <pageSetup paperSize="9" scale="48" orientation="portrait" r:id="rId1"/>
  <headerFooter alignWithMargins="0">
    <oddHeader>Страница &amp;P из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"/>
  <sheetViews>
    <sheetView workbookViewId="0">
      <selection activeCell="B31" sqref="B31"/>
    </sheetView>
  </sheetViews>
  <sheetFormatPr defaultColWidth="9.28515625" defaultRowHeight="12.75" x14ac:dyDescent="0.2"/>
  <cols>
    <col min="1" max="1" width="5.5703125" style="53" customWidth="1"/>
    <col min="2" max="2" width="77.7109375" style="54" customWidth="1"/>
    <col min="3" max="3" width="8" style="87" customWidth="1"/>
    <col min="4" max="4" width="11" style="87" customWidth="1"/>
    <col min="5" max="5" width="33.140625" style="53" customWidth="1"/>
    <col min="6" max="16384" width="9.28515625" style="53"/>
  </cols>
  <sheetData>
    <row r="2" spans="1:8" ht="14.25" customHeight="1" x14ac:dyDescent="0.2">
      <c r="A2" s="55"/>
      <c r="B2" s="56"/>
      <c r="C2" s="88"/>
      <c r="D2" s="88"/>
      <c r="E2" s="57" t="s">
        <v>0</v>
      </c>
      <c r="H2" s="58"/>
    </row>
    <row r="3" spans="1:8" ht="14.25" customHeight="1" x14ac:dyDescent="0.2">
      <c r="A3" s="55"/>
      <c r="B3" s="56"/>
      <c r="C3" s="88"/>
      <c r="D3" s="88"/>
      <c r="E3" s="57" t="s">
        <v>1</v>
      </c>
      <c r="H3" s="58"/>
    </row>
    <row r="4" spans="1:8" ht="14.25" customHeight="1" x14ac:dyDescent="0.2">
      <c r="A4" s="55"/>
      <c r="B4" s="56"/>
      <c r="C4" s="88"/>
      <c r="D4" s="88"/>
      <c r="E4" s="57" t="s">
        <v>91</v>
      </c>
      <c r="H4" s="58"/>
    </row>
    <row r="5" spans="1:8" ht="14.25" customHeight="1" x14ac:dyDescent="0.2">
      <c r="A5" s="55"/>
      <c r="B5" s="56"/>
      <c r="C5" s="88"/>
      <c r="D5" s="88"/>
      <c r="E5" s="57" t="s">
        <v>92</v>
      </c>
      <c r="H5" s="58"/>
    </row>
    <row r="6" spans="1:8" ht="14.25" customHeight="1" x14ac:dyDescent="0.2">
      <c r="A6" s="55"/>
      <c r="B6" s="56"/>
      <c r="C6" s="88"/>
      <c r="D6" s="88"/>
      <c r="E6" s="59" t="s">
        <v>2</v>
      </c>
      <c r="H6" s="58"/>
    </row>
    <row r="7" spans="1:8" ht="14.25" customHeight="1" x14ac:dyDescent="0.2">
      <c r="A7" s="55"/>
      <c r="B7" s="56"/>
      <c r="C7" s="88"/>
      <c r="D7" s="88"/>
      <c r="E7" s="59" t="s">
        <v>3</v>
      </c>
      <c r="H7" s="58"/>
    </row>
    <row r="8" spans="1:8" ht="15" customHeight="1" thickBot="1" x14ac:dyDescent="0.25">
      <c r="A8" s="60"/>
      <c r="B8" s="61"/>
      <c r="C8" s="89"/>
      <c r="D8" s="89"/>
      <c r="E8" s="62" t="s">
        <v>93</v>
      </c>
      <c r="H8" s="58"/>
    </row>
    <row r="9" spans="1:8" ht="13.5" thickTop="1" x14ac:dyDescent="0.2">
      <c r="A9" s="55"/>
      <c r="B9" s="56"/>
      <c r="C9" s="88"/>
      <c r="D9" s="88"/>
      <c r="E9" s="63"/>
    </row>
    <row r="10" spans="1:8" ht="19.5" customHeight="1" x14ac:dyDescent="0.2">
      <c r="A10" s="192" t="s">
        <v>94</v>
      </c>
      <c r="B10" s="193"/>
      <c r="C10" s="193"/>
      <c r="D10" s="193"/>
      <c r="E10" s="193"/>
    </row>
    <row r="11" spans="1:8" ht="22.5" customHeight="1" thickBot="1" x14ac:dyDescent="0.25">
      <c r="A11" s="194" t="s">
        <v>95</v>
      </c>
      <c r="B11" s="193"/>
      <c r="C11" s="193"/>
      <c r="D11" s="193"/>
      <c r="E11" s="193"/>
    </row>
    <row r="12" spans="1:8" s="64" customFormat="1" ht="14.25" customHeight="1" x14ac:dyDescent="0.25">
      <c r="A12" s="195" t="s">
        <v>5</v>
      </c>
      <c r="B12" s="197" t="s">
        <v>6</v>
      </c>
      <c r="C12" s="201" t="s">
        <v>7</v>
      </c>
      <c r="D12" s="201" t="s">
        <v>8</v>
      </c>
      <c r="E12" s="199" t="s">
        <v>96</v>
      </c>
    </row>
    <row r="13" spans="1:8" s="64" customFormat="1" ht="15.75" thickBot="1" x14ac:dyDescent="0.3">
      <c r="A13" s="196"/>
      <c r="B13" s="198"/>
      <c r="C13" s="202"/>
      <c r="D13" s="202"/>
      <c r="E13" s="200"/>
    </row>
    <row r="14" spans="1:8" s="67" customFormat="1" ht="17.25" customHeight="1" x14ac:dyDescent="0.25">
      <c r="A14" s="66">
        <v>1</v>
      </c>
      <c r="B14" s="65" t="s">
        <v>15</v>
      </c>
      <c r="C14" s="90" t="s">
        <v>97</v>
      </c>
      <c r="D14" s="97">
        <v>94</v>
      </c>
      <c r="E14" s="103">
        <v>9400</v>
      </c>
    </row>
    <row r="15" spans="1:8" s="67" customFormat="1" ht="17.25" customHeight="1" x14ac:dyDescent="0.25">
      <c r="A15" s="68">
        <v>2</v>
      </c>
      <c r="B15" s="69" t="s">
        <v>53</v>
      </c>
      <c r="C15" s="90" t="s">
        <v>97</v>
      </c>
      <c r="D15" s="98">
        <v>37</v>
      </c>
      <c r="E15" s="104">
        <v>123500</v>
      </c>
    </row>
    <row r="16" spans="1:8" s="67" customFormat="1" ht="17.25" customHeight="1" x14ac:dyDescent="0.25">
      <c r="A16" s="68">
        <v>3</v>
      </c>
      <c r="B16" s="69" t="s">
        <v>98</v>
      </c>
      <c r="C16" s="91" t="s">
        <v>17</v>
      </c>
      <c r="D16" s="99">
        <v>17.5</v>
      </c>
      <c r="E16" s="104">
        <v>12500</v>
      </c>
    </row>
    <row r="17" spans="1:5" s="67" customFormat="1" ht="18.75" x14ac:dyDescent="0.25">
      <c r="A17" s="68">
        <v>4</v>
      </c>
      <c r="B17" s="70" t="s">
        <v>41</v>
      </c>
      <c r="C17" s="90" t="s">
        <v>97</v>
      </c>
      <c r="D17" s="99">
        <v>12.2</v>
      </c>
      <c r="E17" s="105">
        <v>16850</v>
      </c>
    </row>
    <row r="18" spans="1:5" s="67" customFormat="1" ht="15.75" x14ac:dyDescent="0.25">
      <c r="A18" s="68">
        <v>5</v>
      </c>
      <c r="B18" s="70" t="s">
        <v>99</v>
      </c>
      <c r="C18" s="92" t="s">
        <v>19</v>
      </c>
      <c r="D18" s="96">
        <v>23</v>
      </c>
      <c r="E18" s="106">
        <v>245000</v>
      </c>
    </row>
    <row r="19" spans="1:5" s="67" customFormat="1" ht="15.75" x14ac:dyDescent="0.25">
      <c r="A19" s="71">
        <v>6</v>
      </c>
      <c r="B19" s="72" t="s">
        <v>73</v>
      </c>
      <c r="C19" s="92" t="s">
        <v>19</v>
      </c>
      <c r="D19" s="96">
        <v>3</v>
      </c>
      <c r="E19" s="105">
        <v>30000</v>
      </c>
    </row>
    <row r="20" spans="1:5" s="67" customFormat="1" ht="18.75" x14ac:dyDescent="0.25">
      <c r="A20" s="68">
        <v>7</v>
      </c>
      <c r="B20" s="73" t="s">
        <v>87</v>
      </c>
      <c r="C20" s="90" t="s">
        <v>97</v>
      </c>
      <c r="D20" s="96">
        <v>38</v>
      </c>
      <c r="E20" s="105">
        <v>720000</v>
      </c>
    </row>
    <row r="21" spans="1:5" s="67" customFormat="1" ht="18.75" x14ac:dyDescent="0.25">
      <c r="A21" s="74">
        <v>8</v>
      </c>
      <c r="B21" s="72" t="s">
        <v>100</v>
      </c>
      <c r="C21" s="90" t="s">
        <v>97</v>
      </c>
      <c r="D21" s="96">
        <v>20</v>
      </c>
      <c r="E21" s="105">
        <v>15000</v>
      </c>
    </row>
    <row r="22" spans="1:5" s="67" customFormat="1" ht="15.75" x14ac:dyDescent="0.25">
      <c r="A22" s="68">
        <v>9</v>
      </c>
      <c r="B22" s="70" t="s">
        <v>101</v>
      </c>
      <c r="C22" s="92"/>
      <c r="D22" s="92"/>
      <c r="E22" s="107">
        <f>SUM(E14:E21)*0.1</f>
        <v>117225</v>
      </c>
    </row>
    <row r="23" spans="1:5" s="67" customFormat="1" ht="16.5" thickBot="1" x14ac:dyDescent="0.3">
      <c r="A23" s="100">
        <v>10</v>
      </c>
      <c r="B23" s="101" t="s">
        <v>102</v>
      </c>
      <c r="C23" s="102"/>
      <c r="D23" s="102"/>
      <c r="E23" s="108">
        <v>50000</v>
      </c>
    </row>
    <row r="24" spans="1:5" s="75" customFormat="1" ht="28.5" customHeight="1" thickBot="1" x14ac:dyDescent="0.3">
      <c r="A24" s="189" t="s">
        <v>27</v>
      </c>
      <c r="B24" s="190"/>
      <c r="C24" s="190"/>
      <c r="D24" s="191"/>
      <c r="E24" s="76">
        <f>SUM(E14:E23)</f>
        <v>1339475</v>
      </c>
    </row>
    <row r="25" spans="1:5" s="75" customFormat="1" ht="15.75" x14ac:dyDescent="0.25">
      <c r="A25" s="77"/>
      <c r="B25" s="78"/>
      <c r="C25" s="78"/>
      <c r="D25" s="78"/>
      <c r="E25" s="79"/>
    </row>
    <row r="26" spans="1:5" x14ac:dyDescent="0.2">
      <c r="A26" s="80"/>
      <c r="B26" s="81"/>
      <c r="C26" s="93"/>
      <c r="D26" s="93"/>
      <c r="E26" s="82"/>
    </row>
    <row r="27" spans="1:5" ht="13.5" x14ac:dyDescent="0.2">
      <c r="A27" s="80"/>
      <c r="B27" s="83"/>
      <c r="C27" s="94"/>
      <c r="D27" s="94"/>
      <c r="E27" s="84"/>
    </row>
    <row r="28" spans="1:5" x14ac:dyDescent="0.2">
      <c r="A28" s="85"/>
      <c r="B28" s="86"/>
      <c r="C28" s="95"/>
      <c r="D28" s="95"/>
      <c r="E28" s="85"/>
    </row>
    <row r="29" spans="1:5" x14ac:dyDescent="0.2">
      <c r="A29" s="85"/>
      <c r="B29" s="86"/>
      <c r="C29" s="95"/>
      <c r="D29" s="95"/>
      <c r="E29" s="85"/>
    </row>
    <row r="30" spans="1:5" x14ac:dyDescent="0.2">
      <c r="A30" s="85"/>
      <c r="B30" s="86"/>
      <c r="C30" s="95"/>
      <c r="D30" s="95"/>
      <c r="E30" s="85"/>
    </row>
  </sheetData>
  <mergeCells count="8">
    <mergeCell ref="A24:D24"/>
    <mergeCell ref="A10:E10"/>
    <mergeCell ref="A11:E11"/>
    <mergeCell ref="A12:A13"/>
    <mergeCell ref="B12:B13"/>
    <mergeCell ref="E12:E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</vt:lpstr>
      <vt:lpstr>Согласование цены</vt:lpstr>
      <vt:lpstr>СМЕТА!Область_печати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</dc:creator>
  <cp:lastModifiedBy>Пользователь</cp:lastModifiedBy>
  <cp:lastPrinted>2019-01-31T15:50:18Z</cp:lastPrinted>
  <dcterms:created xsi:type="dcterms:W3CDTF">2017-12-07T14:28:47Z</dcterms:created>
  <dcterms:modified xsi:type="dcterms:W3CDTF">2019-01-31T17:37:22Z</dcterms:modified>
</cp:coreProperties>
</file>