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БОТА\КОНКУРСЫ\По граблям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60" i="1" l="1"/>
  <c r="E60" i="1"/>
  <c r="D9" i="1" l="1"/>
  <c r="E9" i="1" s="1"/>
  <c r="D15" i="1"/>
  <c r="D20" i="1"/>
  <c r="E20" i="1" s="1"/>
  <c r="D25" i="1"/>
  <c r="E25" i="1" s="1"/>
  <c r="D31" i="1"/>
  <c r="D34" i="1"/>
  <c r="E34" i="1" s="1"/>
  <c r="C11" i="1"/>
  <c r="F11" i="1" s="1"/>
  <c r="C17" i="1"/>
  <c r="F17" i="1" s="1"/>
  <c r="E38" i="1"/>
  <c r="C28" i="1"/>
  <c r="F28" i="1" s="1"/>
  <c r="F29" i="1"/>
  <c r="F50" i="1"/>
  <c r="D45" i="1"/>
  <c r="F45" i="1" s="1"/>
  <c r="F30" i="1"/>
  <c r="C27" i="1"/>
  <c r="F27" i="1" s="1"/>
  <c r="C26" i="1"/>
  <c r="F26" i="1" s="1"/>
  <c r="E15" i="1"/>
  <c r="F47" i="1"/>
  <c r="C46" i="1"/>
  <c r="F46" i="1" s="1"/>
  <c r="F44" i="1"/>
  <c r="F43" i="1"/>
  <c r="D42" i="1"/>
  <c r="F42" i="1" s="1"/>
  <c r="F59" i="1"/>
  <c r="D58" i="1"/>
  <c r="F58" i="1" s="1"/>
  <c r="D55" i="1"/>
  <c r="E55" i="1" s="1"/>
  <c r="E56" i="1"/>
  <c r="E54" i="1"/>
  <c r="F41" i="1"/>
  <c r="C40" i="1"/>
  <c r="F40" i="1" s="1"/>
  <c r="C39" i="1"/>
  <c r="F39" i="1" s="1"/>
  <c r="E37" i="1"/>
  <c r="D19" i="1"/>
  <c r="F19" i="1" s="1"/>
  <c r="D13" i="1"/>
  <c r="F13" i="1" s="1"/>
  <c r="C31" i="1"/>
  <c r="C34" i="1"/>
  <c r="D36" i="1"/>
  <c r="F36" i="1" s="1"/>
  <c r="F24" i="1"/>
  <c r="C22" i="1"/>
  <c r="F22" i="1" s="1"/>
  <c r="C23" i="1"/>
  <c r="C21" i="1"/>
  <c r="F21" i="1" s="1"/>
  <c r="C16" i="1"/>
  <c r="F16" i="1" s="1"/>
  <c r="F18" i="1"/>
  <c r="F10" i="1"/>
  <c r="F12" i="1"/>
  <c r="D5" i="1"/>
  <c r="E5" i="1" s="1"/>
  <c r="C6" i="1"/>
  <c r="F6" i="1" s="1"/>
  <c r="E31" i="1" l="1"/>
  <c r="F35" i="1"/>
  <c r="F33" i="1" l="1"/>
  <c r="F23" i="1"/>
  <c r="F32" i="1"/>
  <c r="F7" i="1"/>
  <c r="F61" i="1" s="1"/>
  <c r="F48" i="1"/>
</calcChain>
</file>

<file path=xl/sharedStrings.xml><?xml version="1.0" encoding="utf-8"?>
<sst xmlns="http://schemas.openxmlformats.org/spreadsheetml/2006/main" count="118" uniqueCount="55">
  <si>
    <t>Контейнер</t>
  </si>
  <si>
    <t>количество</t>
  </si>
  <si>
    <t>ед.</t>
  </si>
  <si>
    <t>шт</t>
  </si>
  <si>
    <t>руб</t>
  </si>
  <si>
    <t>Цена /ед.</t>
  </si>
  <si>
    <t>Труба профильная квадратная 40х40х2 мм 6 м</t>
  </si>
  <si>
    <t>Материалы</t>
  </si>
  <si>
    <t>м2</t>
  </si>
  <si>
    <t>Расходные материалы</t>
  </si>
  <si>
    <t xml:space="preserve">Грунт </t>
  </si>
  <si>
    <t>м3</t>
  </si>
  <si>
    <t>Транспортные расходы</t>
  </si>
  <si>
    <t>Посадочный материал</t>
  </si>
  <si>
    <t>Согласно ассортиментной ведомости</t>
  </si>
  <si>
    <t>Погрузочно-разгрузочные работы</t>
  </si>
  <si>
    <t>меш</t>
  </si>
  <si>
    <t>Мульча фр. 30-40</t>
  </si>
  <si>
    <t>Доставка</t>
  </si>
  <si>
    <t xml:space="preserve">Фестиваль "Сады и Люди". Выставочный сад "По граблям", 70м2, </t>
  </si>
  <si>
    <t>Наименование+R:R[25]</t>
  </si>
  <si>
    <t>Сменый расчет по укрупненным показателям</t>
  </si>
  <si>
    <t xml:space="preserve">Анкера/сваи для столбов УТОЧНИТЬ СПОСОБ КРЕПЛЕНИЯ </t>
  </si>
  <si>
    <t>Расчеты чистовых площадей приведены в экспликации к эскизу</t>
  </si>
  <si>
    <t>Расчет нужен для создания выставочного сада. Срок эксплуатации - максимум 2 недели. Элементы стенда монтируются на ровную площадку. Даты: 13 августа - 23 августа 2020 г. 
Место - Территория бывшего колеса обозрения ВДНХ</t>
  </si>
  <si>
    <t xml:space="preserve">Возможно использование б/у материалов </t>
  </si>
  <si>
    <t>Лист 4 мм просечно вытяжной стальной 1250х2000мм</t>
  </si>
  <si>
    <t>Монтаж освещения</t>
  </si>
  <si>
    <t>ИТОГО</t>
  </si>
  <si>
    <t>Изготовление и монтаж конструкции моста-решетки</t>
  </si>
  <si>
    <t>компл.</t>
  </si>
  <si>
    <t>крепежные элементы</t>
  </si>
  <si>
    <t>Террасная доска Premier</t>
  </si>
  <si>
    <t>Изготовление и монтаж конструкции террасы №6</t>
  </si>
  <si>
    <t>Изготовление и монтаж конструкции террасы №2</t>
  </si>
  <si>
    <t>Брус 150х150х6000</t>
  </si>
  <si>
    <t>Изготовление и монтаж конструкции главной дороги</t>
  </si>
  <si>
    <t xml:space="preserve">Лист стальной рифленый 1500х6000х4 мм, включая резку </t>
  </si>
  <si>
    <t>Брус 40х40х3000</t>
  </si>
  <si>
    <t>Газон рулонный</t>
  </si>
  <si>
    <t>Укладка рулонного газон с подсыпкой грунта 100мм</t>
  </si>
  <si>
    <t>Устройство плодородного основания для высадки растений (толщина слоя до 150мм)</t>
  </si>
  <si>
    <t>Лента светодиодная для подсветки, питающий кабель, трансформаторы</t>
  </si>
  <si>
    <t>Декоративные элементы террасы №3</t>
  </si>
  <si>
    <t>Фанера ФСФ 18х1220х2440 мм сорт 4/4 нешлифованная береза</t>
  </si>
  <si>
    <t>Эмаль ПФ-115 Выбор мастера цвет черный 5 кг</t>
  </si>
  <si>
    <t>БРУС СУХОЙ СТРОГАННЫЙ КЛЕЕННЫЙ 150Х150Х3000 ММ</t>
  </si>
  <si>
    <t>Уголок горячекатаный 40х40х4 мм 3 м</t>
  </si>
  <si>
    <t>Pinotex Original / Пинотекс Ориджинал кроющая декоративная пропитка защита, 2,7л</t>
  </si>
  <si>
    <t>Изготовление и монтаж конструкции под березняк</t>
  </si>
  <si>
    <t>геотекстиль</t>
  </si>
  <si>
    <t>декоративные элементы граблей</t>
  </si>
  <si>
    <t xml:space="preserve">Посадка растений </t>
  </si>
  <si>
    <t>ДЕМОНТАЖ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</si>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</sst>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4" fillId="0" borderId="0" xfId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EBCD8"/>
      <color rgb="FFFFFFCC"/>
      <color rgb="FFFAE0B0"/>
      <color rgb="FFFF8181"/>
      <color rgb="FFF9EEAD"/>
      <color rgb="FFB7CDC6"/>
      <color rgb="FFFF99CC"/>
      <color rgb="FFFFFF66"/>
      <color rgb="FFDE3A51"/>
      <color rgb="FFE4F3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G18" sqref="G18"/>
    </sheetView>
  </sheetViews>
  <sheetFormatPr defaultRowHeight="15" x14ac:dyDescent="0.25"/>
  <cols>
    <col min="1" max="1" width="58" style="2" customWidth="1"/>
    <col min="2" max="2" width="11.5703125" style="2" customWidth="1"/>
    <col min="3" max="3" width="13.140625" style="2" customWidth="1"/>
    <col min="4" max="5" width="12.85546875" style="9" customWidth="1"/>
    <col min="6" max="6" width="10.85546875" style="9" customWidth="1"/>
    <col min="7" max="7" width="25.42578125" style="2" customWidth="1"/>
    <col min="8" max="16384" width="9.140625" style="2"/>
  </cols>
  <sheetData>
    <row r="1" spans="1:7" ht="25.5" customHeight="1" x14ac:dyDescent="0.25">
      <c r="A1" s="24" t="s">
        <v>19</v>
      </c>
      <c r="B1" s="24"/>
      <c r="C1" s="24"/>
      <c r="D1" s="24"/>
      <c r="E1" s="24"/>
      <c r="F1" s="24"/>
    </row>
    <row r="2" spans="1:7" ht="24.75" customHeight="1" x14ac:dyDescent="0.25">
      <c r="A2" s="23" t="s">
        <v>21</v>
      </c>
      <c r="B2" s="23"/>
      <c r="C2" s="23"/>
      <c r="D2" s="23"/>
      <c r="E2" s="23"/>
      <c r="F2" s="23"/>
    </row>
    <row r="3" spans="1:7" ht="22.5" customHeight="1" x14ac:dyDescent="0.25">
      <c r="A3" s="1" t="s">
        <v>20</v>
      </c>
      <c r="B3" s="1" t="s">
        <v>2</v>
      </c>
      <c r="C3" s="1" t="s">
        <v>1</v>
      </c>
      <c r="D3" s="1" t="s">
        <v>5</v>
      </c>
      <c r="E3" s="1" t="s">
        <v>54</v>
      </c>
      <c r="F3" s="1" t="s">
        <v>7</v>
      </c>
    </row>
    <row r="4" spans="1:7" x14ac:dyDescent="0.25">
      <c r="A4" s="10" t="s">
        <v>7</v>
      </c>
      <c r="B4" s="10"/>
      <c r="C4" s="10"/>
      <c r="D4" s="10"/>
      <c r="E4" s="10" t="s">
        <v>4</v>
      </c>
      <c r="F4" s="10" t="s">
        <v>4</v>
      </c>
      <c r="G4" s="16"/>
    </row>
    <row r="5" spans="1:7" ht="18" customHeight="1" x14ac:dyDescent="0.25">
      <c r="A5" s="19" t="s">
        <v>29</v>
      </c>
      <c r="B5" s="18" t="s">
        <v>30</v>
      </c>
      <c r="C5" s="21">
        <v>1</v>
      </c>
      <c r="D5" s="22">
        <f>4500</f>
        <v>4500</v>
      </c>
      <c r="E5" s="14">
        <f>C5*D5</f>
        <v>4500</v>
      </c>
      <c r="F5" s="7"/>
    </row>
    <row r="6" spans="1:7" ht="19.5" customHeight="1" x14ac:dyDescent="0.25">
      <c r="A6" s="11" t="s">
        <v>6</v>
      </c>
      <c r="B6" s="12" t="s">
        <v>3</v>
      </c>
      <c r="C6" s="21">
        <f>2+1</f>
        <v>3</v>
      </c>
      <c r="D6" s="22">
        <v>910</v>
      </c>
      <c r="E6" s="14"/>
      <c r="F6" s="14">
        <f>C6*D6</f>
        <v>2730</v>
      </c>
      <c r="G6" s="16"/>
    </row>
    <row r="7" spans="1:7" ht="19.5" customHeight="1" x14ac:dyDescent="0.25">
      <c r="A7" s="11" t="s">
        <v>26</v>
      </c>
      <c r="B7" s="12" t="s">
        <v>3</v>
      </c>
      <c r="C7" s="21">
        <v>1</v>
      </c>
      <c r="D7" s="22">
        <v>1900</v>
      </c>
      <c r="E7" s="14"/>
      <c r="F7" s="14">
        <f t="shared" ref="F7:F36" si="0">C7*D7</f>
        <v>1900</v>
      </c>
      <c r="G7" s="17"/>
    </row>
    <row r="8" spans="1:7" ht="18" customHeight="1" x14ac:dyDescent="0.25">
      <c r="A8" s="11" t="s">
        <v>9</v>
      </c>
      <c r="B8" s="12"/>
      <c r="C8" s="21"/>
      <c r="D8" s="22"/>
      <c r="E8" s="13"/>
      <c r="F8" s="14">
        <v>3500</v>
      </c>
      <c r="G8" s="16"/>
    </row>
    <row r="9" spans="1:7" ht="18" customHeight="1" x14ac:dyDescent="0.25">
      <c r="A9" s="19" t="s">
        <v>33</v>
      </c>
      <c r="B9" s="18" t="s">
        <v>30</v>
      </c>
      <c r="C9" s="21">
        <v>1</v>
      </c>
      <c r="D9" s="22">
        <f>ROUNDUP((3*2*(950+750)+2*2*1800)*1.21+4500,1)</f>
        <v>25554</v>
      </c>
      <c r="E9" s="14">
        <f>C9*D9</f>
        <v>25554</v>
      </c>
      <c r="F9" s="7"/>
    </row>
    <row r="10" spans="1:7" ht="18.75" customHeight="1" x14ac:dyDescent="0.25">
      <c r="A10" s="11" t="s">
        <v>35</v>
      </c>
      <c r="B10" s="12" t="s">
        <v>3</v>
      </c>
      <c r="C10" s="21">
        <v>6</v>
      </c>
      <c r="D10" s="22">
        <v>1290</v>
      </c>
      <c r="E10" s="14"/>
      <c r="F10" s="14">
        <f>C10*D10</f>
        <v>7740</v>
      </c>
      <c r="G10" s="5"/>
    </row>
    <row r="11" spans="1:7" ht="18.75" customHeight="1" x14ac:dyDescent="0.25">
      <c r="A11" s="11" t="s">
        <v>32</v>
      </c>
      <c r="B11" s="12" t="s">
        <v>8</v>
      </c>
      <c r="C11" s="21">
        <f>(2*3)*1.25</f>
        <v>7.5</v>
      </c>
      <c r="D11" s="22">
        <v>1850</v>
      </c>
      <c r="E11" s="14"/>
      <c r="F11" s="14">
        <f>C11*D11</f>
        <v>13875</v>
      </c>
      <c r="G11" s="5"/>
    </row>
    <row r="12" spans="1:7" ht="18.75" customHeight="1" x14ac:dyDescent="0.25">
      <c r="A12" s="11" t="s">
        <v>31</v>
      </c>
      <c r="B12" s="12" t="s">
        <v>30</v>
      </c>
      <c r="C12" s="21">
        <v>1</v>
      </c>
      <c r="D12" s="22">
        <v>4500</v>
      </c>
      <c r="E12" s="14"/>
      <c r="F12" s="14">
        <f t="shared" ref="F12" si="1">C12*D12</f>
        <v>4500</v>
      </c>
      <c r="G12" s="5"/>
    </row>
    <row r="13" spans="1:7" ht="30" x14ac:dyDescent="0.25">
      <c r="A13" s="11" t="s">
        <v>42</v>
      </c>
      <c r="B13" s="12" t="s">
        <v>30</v>
      </c>
      <c r="C13" s="21">
        <v>1</v>
      </c>
      <c r="D13" s="22">
        <f>((2+2)*200+20*40)*1.05+2000</f>
        <v>3680</v>
      </c>
      <c r="E13" s="13"/>
      <c r="F13" s="14">
        <f>C13*D13</f>
        <v>3680</v>
      </c>
      <c r="G13" s="16"/>
    </row>
    <row r="14" spans="1:7" ht="18" customHeight="1" x14ac:dyDescent="0.25">
      <c r="A14" s="11" t="s">
        <v>9</v>
      </c>
      <c r="B14" s="12"/>
      <c r="C14" s="21"/>
      <c r="D14" s="22"/>
      <c r="E14" s="13"/>
      <c r="F14" s="14">
        <v>3500</v>
      </c>
      <c r="G14" s="16"/>
    </row>
    <row r="15" spans="1:7" ht="18" customHeight="1" x14ac:dyDescent="0.25">
      <c r="A15" s="19" t="s">
        <v>34</v>
      </c>
      <c r="B15" s="18" t="s">
        <v>30</v>
      </c>
      <c r="C15" s="21">
        <v>1</v>
      </c>
      <c r="D15" s="22">
        <f>ROUNDUP((2.8*5*(950+750)+2*2*1800)*1.1+4500,1)</f>
        <v>38600</v>
      </c>
      <c r="E15" s="14">
        <f>C15*D15</f>
        <v>38600</v>
      </c>
      <c r="F15" s="7"/>
    </row>
    <row r="16" spans="1:7" ht="18.75" customHeight="1" x14ac:dyDescent="0.25">
      <c r="A16" s="11" t="s">
        <v>35</v>
      </c>
      <c r="B16" s="12" t="s">
        <v>3</v>
      </c>
      <c r="C16" s="21">
        <f>(10+5+10)/2</f>
        <v>12.5</v>
      </c>
      <c r="D16" s="22">
        <v>1290</v>
      </c>
      <c r="E16" s="14"/>
      <c r="F16" s="14">
        <f>C16*D16</f>
        <v>16125</v>
      </c>
      <c r="G16" s="5"/>
    </row>
    <row r="17" spans="1:7" ht="19.5" customHeight="1" x14ac:dyDescent="0.25">
      <c r="A17" s="11" t="s">
        <v>32</v>
      </c>
      <c r="B17" s="12" t="s">
        <v>8</v>
      </c>
      <c r="C17" s="21">
        <f>(2.8*5)*1.25</f>
        <v>17.5</v>
      </c>
      <c r="D17" s="22">
        <v>1850</v>
      </c>
      <c r="E17" s="22"/>
      <c r="F17" s="14">
        <f>C17*D17</f>
        <v>32375</v>
      </c>
      <c r="G17" s="5"/>
    </row>
    <row r="18" spans="1:7" ht="21" customHeight="1" x14ac:dyDescent="0.25">
      <c r="A18" s="11" t="s">
        <v>31</v>
      </c>
      <c r="B18" s="12" t="s">
        <v>30</v>
      </c>
      <c r="C18" s="21">
        <v>1</v>
      </c>
      <c r="D18" s="22">
        <v>6500</v>
      </c>
      <c r="E18" s="22"/>
      <c r="F18" s="14">
        <f t="shared" ref="F18" si="2">C18*D18</f>
        <v>6500</v>
      </c>
      <c r="G18" s="17"/>
    </row>
    <row r="19" spans="1:7" ht="30" x14ac:dyDescent="0.25">
      <c r="A19" s="11" t="s">
        <v>42</v>
      </c>
      <c r="B19" s="12" t="s">
        <v>30</v>
      </c>
      <c r="C19" s="21">
        <v>1</v>
      </c>
      <c r="D19" s="22">
        <f>((2*3+1+2)*200+20*40+2000)*1.05</f>
        <v>4830</v>
      </c>
      <c r="E19" s="22"/>
      <c r="F19" s="14">
        <f>C19*D19</f>
        <v>4830</v>
      </c>
      <c r="G19" s="16"/>
    </row>
    <row r="20" spans="1:7" ht="18" customHeight="1" x14ac:dyDescent="0.25">
      <c r="A20" s="19" t="s">
        <v>36</v>
      </c>
      <c r="B20" s="18" t="s">
        <v>30</v>
      </c>
      <c r="C20" s="21">
        <v>1</v>
      </c>
      <c r="D20" s="22">
        <f>ROUNDUP((3*2*(950+750)+2*2*1800)*1.1,1)</f>
        <v>19140</v>
      </c>
      <c r="E20" s="22">
        <f>C20*D20</f>
        <v>19140</v>
      </c>
      <c r="F20" s="7"/>
    </row>
    <row r="21" spans="1:7" ht="18.75" customHeight="1" x14ac:dyDescent="0.25">
      <c r="A21" s="11" t="s">
        <v>35</v>
      </c>
      <c r="B21" s="12" t="s">
        <v>3</v>
      </c>
      <c r="C21" s="21">
        <f>2+1+2+1</f>
        <v>6</v>
      </c>
      <c r="D21" s="22">
        <v>1290</v>
      </c>
      <c r="E21" s="22"/>
      <c r="F21" s="14">
        <f>C21*D21</f>
        <v>7740</v>
      </c>
      <c r="G21" s="5"/>
    </row>
    <row r="22" spans="1:7" ht="18.75" customHeight="1" x14ac:dyDescent="0.25">
      <c r="A22" s="11" t="s">
        <v>38</v>
      </c>
      <c r="B22" s="12" t="s">
        <v>3</v>
      </c>
      <c r="C22" s="21">
        <f>10+9</f>
        <v>19</v>
      </c>
      <c r="D22" s="22">
        <v>88</v>
      </c>
      <c r="E22" s="14"/>
      <c r="F22" s="14">
        <f>C22*D22</f>
        <v>1672</v>
      </c>
      <c r="G22" s="5"/>
    </row>
    <row r="23" spans="1:7" ht="18.75" customHeight="1" x14ac:dyDescent="0.25">
      <c r="A23" s="11" t="s">
        <v>37</v>
      </c>
      <c r="B23" s="12" t="s">
        <v>8</v>
      </c>
      <c r="C23" s="21">
        <f>2*1.5*6</f>
        <v>18</v>
      </c>
      <c r="D23" s="22">
        <v>2650</v>
      </c>
      <c r="E23" s="14"/>
      <c r="F23" s="14">
        <f t="shared" ref="F23:F24" si="3">C23*D23</f>
        <v>47700</v>
      </c>
      <c r="G23" s="5"/>
    </row>
    <row r="24" spans="1:7" ht="18.75" customHeight="1" x14ac:dyDescent="0.25">
      <c r="A24" s="11" t="s">
        <v>31</v>
      </c>
      <c r="B24" s="12" t="s">
        <v>30</v>
      </c>
      <c r="C24" s="21">
        <v>1</v>
      </c>
      <c r="D24" s="22">
        <v>3500</v>
      </c>
      <c r="E24" s="14"/>
      <c r="F24" s="14">
        <f t="shared" si="3"/>
        <v>3500</v>
      </c>
      <c r="G24" s="5"/>
    </row>
    <row r="25" spans="1:7" ht="18" customHeight="1" x14ac:dyDescent="0.25">
      <c r="A25" s="19" t="s">
        <v>49</v>
      </c>
      <c r="B25" s="18" t="s">
        <v>30</v>
      </c>
      <c r="C25" s="21">
        <v>1</v>
      </c>
      <c r="D25" s="22">
        <f>ROUNDUP(((1.7+2.8+2.2+3.3)*(950+750)+2*2*1800)*1.1,1)</f>
        <v>26620</v>
      </c>
      <c r="E25" s="14">
        <f>C25*D25</f>
        <v>26620</v>
      </c>
      <c r="F25" s="7"/>
    </row>
    <row r="26" spans="1:7" ht="18.75" customHeight="1" x14ac:dyDescent="0.25">
      <c r="A26" s="11" t="s">
        <v>35</v>
      </c>
      <c r="B26" s="12" t="s">
        <v>3</v>
      </c>
      <c r="C26" s="21">
        <f>2+1+2+1</f>
        <v>6</v>
      </c>
      <c r="D26" s="22">
        <v>1290</v>
      </c>
      <c r="E26" s="14"/>
      <c r="F26" s="14">
        <f>C26*D26</f>
        <v>7740</v>
      </c>
      <c r="G26" s="5"/>
    </row>
    <row r="27" spans="1:7" ht="18.75" customHeight="1" x14ac:dyDescent="0.25">
      <c r="A27" s="11" t="s">
        <v>38</v>
      </c>
      <c r="B27" s="12" t="s">
        <v>3</v>
      </c>
      <c r="C27" s="21">
        <f>10+9</f>
        <v>19</v>
      </c>
      <c r="D27" s="22">
        <v>88</v>
      </c>
      <c r="E27" s="14"/>
      <c r="F27" s="14">
        <f>C27*D27</f>
        <v>1672</v>
      </c>
      <c r="G27" s="5"/>
    </row>
    <row r="28" spans="1:7" ht="19.5" customHeight="1" x14ac:dyDescent="0.25">
      <c r="A28" s="11" t="s">
        <v>32</v>
      </c>
      <c r="B28" s="12" t="s">
        <v>8</v>
      </c>
      <c r="C28" s="21">
        <f>(2+3+3.5+2.5)*1.3*0.5</f>
        <v>7.15</v>
      </c>
      <c r="D28" s="22">
        <v>1850</v>
      </c>
      <c r="E28" s="13"/>
      <c r="F28" s="14">
        <f>C28*D28</f>
        <v>13227.5</v>
      </c>
      <c r="G28" s="5"/>
    </row>
    <row r="29" spans="1:7" ht="18.75" customHeight="1" x14ac:dyDescent="0.25">
      <c r="A29" s="11" t="s">
        <v>10</v>
      </c>
      <c r="B29" s="12" t="s">
        <v>11</v>
      </c>
      <c r="C29" s="21">
        <v>3</v>
      </c>
      <c r="D29" s="22">
        <v>2500</v>
      </c>
      <c r="E29" s="14"/>
      <c r="F29" s="14">
        <f t="shared" ref="F29" si="4">C29*D29</f>
        <v>7500</v>
      </c>
      <c r="G29" s="5"/>
    </row>
    <row r="30" spans="1:7" ht="18.75" customHeight="1" x14ac:dyDescent="0.25">
      <c r="A30" s="11" t="s">
        <v>31</v>
      </c>
      <c r="B30" s="12" t="s">
        <v>30</v>
      </c>
      <c r="C30" s="21">
        <v>1</v>
      </c>
      <c r="D30" s="22">
        <v>3500</v>
      </c>
      <c r="E30" s="14"/>
      <c r="F30" s="14">
        <f t="shared" ref="F30" si="5">C30*D30</f>
        <v>3500</v>
      </c>
      <c r="G30" s="5"/>
    </row>
    <row r="31" spans="1:7" ht="30" x14ac:dyDescent="0.25">
      <c r="A31" s="20" t="s">
        <v>41</v>
      </c>
      <c r="B31" s="18" t="s">
        <v>8</v>
      </c>
      <c r="C31" s="21">
        <f>11.4+5.4</f>
        <v>16.8</v>
      </c>
      <c r="D31" s="22">
        <f>200</f>
        <v>200</v>
      </c>
      <c r="E31" s="14">
        <f>C31*D31</f>
        <v>3360</v>
      </c>
      <c r="F31" s="7"/>
    </row>
    <row r="32" spans="1:7" ht="18.75" customHeight="1" x14ac:dyDescent="0.25">
      <c r="A32" s="11" t="s">
        <v>10</v>
      </c>
      <c r="B32" s="12" t="s">
        <v>11</v>
      </c>
      <c r="C32" s="21">
        <v>2.6</v>
      </c>
      <c r="D32" s="22">
        <v>2500</v>
      </c>
      <c r="E32" s="14"/>
      <c r="F32" s="14">
        <f t="shared" si="0"/>
        <v>6500</v>
      </c>
      <c r="G32" s="5"/>
    </row>
    <row r="33" spans="1:7" ht="18.75" customHeight="1" x14ac:dyDescent="0.25">
      <c r="A33" s="11" t="s">
        <v>17</v>
      </c>
      <c r="B33" s="12" t="s">
        <v>16</v>
      </c>
      <c r="C33" s="21">
        <v>12</v>
      </c>
      <c r="D33" s="22">
        <v>310</v>
      </c>
      <c r="E33" s="14"/>
      <c r="F33" s="14">
        <f t="shared" si="0"/>
        <v>3720</v>
      </c>
      <c r="G33" s="5"/>
    </row>
    <row r="34" spans="1:7" ht="18" customHeight="1" x14ac:dyDescent="0.25">
      <c r="A34" s="20" t="s">
        <v>40</v>
      </c>
      <c r="B34" s="18" t="s">
        <v>8</v>
      </c>
      <c r="C34" s="21">
        <f>23.3</f>
        <v>23.3</v>
      </c>
      <c r="D34" s="22">
        <f>225*1.2</f>
        <v>270</v>
      </c>
      <c r="E34" s="14">
        <f>C34*D34</f>
        <v>6291</v>
      </c>
      <c r="F34" s="7"/>
    </row>
    <row r="35" spans="1:7" ht="18.75" customHeight="1" x14ac:dyDescent="0.25">
      <c r="A35" s="11" t="s">
        <v>10</v>
      </c>
      <c r="B35" s="12" t="s">
        <v>11</v>
      </c>
      <c r="C35" s="21">
        <v>2.4</v>
      </c>
      <c r="D35" s="22">
        <v>2500</v>
      </c>
      <c r="E35" s="14"/>
      <c r="F35" s="14">
        <f t="shared" ref="F35" si="6">C35*D35</f>
        <v>6000</v>
      </c>
      <c r="G35" s="5"/>
    </row>
    <row r="36" spans="1:7" ht="18.75" customHeight="1" x14ac:dyDescent="0.25">
      <c r="A36" s="11" t="s">
        <v>39</v>
      </c>
      <c r="B36" s="12" t="s">
        <v>8</v>
      </c>
      <c r="C36" s="21">
        <v>25</v>
      </c>
      <c r="D36" s="22">
        <f>185*1.1</f>
        <v>203.50000000000003</v>
      </c>
      <c r="E36" s="14"/>
      <c r="F36" s="14">
        <f t="shared" si="0"/>
        <v>5087.5000000000009</v>
      </c>
      <c r="G36" s="5"/>
    </row>
    <row r="37" spans="1:7" ht="18" customHeight="1" x14ac:dyDescent="0.25">
      <c r="A37" s="20" t="s">
        <v>43</v>
      </c>
      <c r="B37" s="18" t="s">
        <v>30</v>
      </c>
      <c r="C37" s="21">
        <v>6</v>
      </c>
      <c r="D37" s="22">
        <v>5500</v>
      </c>
      <c r="E37" s="14">
        <f>C37*D37</f>
        <v>33000</v>
      </c>
      <c r="F37" s="7"/>
    </row>
    <row r="38" spans="1:7" ht="18" customHeight="1" x14ac:dyDescent="0.25">
      <c r="A38" s="20" t="s">
        <v>51</v>
      </c>
      <c r="B38" s="18" t="s">
        <v>30</v>
      </c>
      <c r="C38" s="21">
        <v>15</v>
      </c>
      <c r="D38" s="22">
        <v>2500</v>
      </c>
      <c r="E38" s="14">
        <f>C38*D38</f>
        <v>37500</v>
      </c>
      <c r="F38" s="7"/>
    </row>
    <row r="39" spans="1:7" ht="18.75" customHeight="1" x14ac:dyDescent="0.25">
      <c r="A39" s="11" t="s">
        <v>46</v>
      </c>
      <c r="B39" s="12" t="s">
        <v>3</v>
      </c>
      <c r="C39" s="21">
        <f>2*6+8</f>
        <v>20</v>
      </c>
      <c r="D39" s="22">
        <v>2400</v>
      </c>
      <c r="E39" s="14"/>
      <c r="F39" s="14">
        <f t="shared" ref="F39" si="7">C39*D39</f>
        <v>48000</v>
      </c>
      <c r="G39" s="5"/>
    </row>
    <row r="40" spans="1:7" ht="18.75" customHeight="1" x14ac:dyDescent="0.25">
      <c r="A40" s="11" t="s">
        <v>44</v>
      </c>
      <c r="B40" s="12" t="s">
        <v>3</v>
      </c>
      <c r="C40" s="21">
        <f>(8+6)/2</f>
        <v>7</v>
      </c>
      <c r="D40" s="22">
        <v>2036</v>
      </c>
      <c r="E40" s="14"/>
      <c r="F40" s="14">
        <f t="shared" ref="F40" si="8">C40*D40</f>
        <v>14252</v>
      </c>
      <c r="G40" s="5"/>
    </row>
    <row r="41" spans="1:7" ht="18.75" customHeight="1" x14ac:dyDescent="0.25">
      <c r="A41" s="11" t="s">
        <v>45</v>
      </c>
      <c r="B41" s="12" t="s">
        <v>3</v>
      </c>
      <c r="C41" s="21">
        <v>3</v>
      </c>
      <c r="D41" s="22">
        <v>568</v>
      </c>
      <c r="E41" s="14"/>
      <c r="F41" s="14">
        <f t="shared" ref="F41:F42" si="9">C41*D41</f>
        <v>1704</v>
      </c>
      <c r="G41" s="5"/>
    </row>
    <row r="42" spans="1:7" ht="18.75" customHeight="1" x14ac:dyDescent="0.25">
      <c r="A42" s="11" t="s">
        <v>22</v>
      </c>
      <c r="B42" s="12" t="s">
        <v>3</v>
      </c>
      <c r="C42" s="21">
        <v>20</v>
      </c>
      <c r="D42" s="22">
        <f>451*1.6</f>
        <v>721.6</v>
      </c>
      <c r="E42" s="14"/>
      <c r="F42" s="14">
        <f t="shared" si="9"/>
        <v>14432</v>
      </c>
      <c r="G42" s="5"/>
    </row>
    <row r="43" spans="1:7" ht="18.75" customHeight="1" x14ac:dyDescent="0.25">
      <c r="A43" s="11" t="s">
        <v>32</v>
      </c>
      <c r="B43" s="12" t="s">
        <v>8</v>
      </c>
      <c r="C43" s="21">
        <v>3.5</v>
      </c>
      <c r="D43" s="22">
        <v>1850</v>
      </c>
      <c r="E43" s="14"/>
      <c r="F43" s="14">
        <f>C43*D43</f>
        <v>6475</v>
      </c>
      <c r="G43" s="5"/>
    </row>
    <row r="44" spans="1:7" ht="18.75" customHeight="1" x14ac:dyDescent="0.25">
      <c r="A44" s="11" t="s">
        <v>31</v>
      </c>
      <c r="B44" s="12" t="s">
        <v>30</v>
      </c>
      <c r="C44" s="21">
        <v>1</v>
      </c>
      <c r="D44" s="22">
        <v>6500</v>
      </c>
      <c r="E44" s="14"/>
      <c r="F44" s="14">
        <f t="shared" ref="F44" si="10">C44*D44</f>
        <v>6500</v>
      </c>
      <c r="G44" s="5"/>
    </row>
    <row r="45" spans="1:7" ht="30" x14ac:dyDescent="0.25">
      <c r="A45" s="11" t="s">
        <v>42</v>
      </c>
      <c r="B45" s="12" t="s">
        <v>30</v>
      </c>
      <c r="C45" s="21">
        <v>1</v>
      </c>
      <c r="D45" s="22">
        <f>((0.7*6)*200+60*40+1000*6)*1.05</f>
        <v>9702</v>
      </c>
      <c r="E45" s="14"/>
      <c r="F45" s="14">
        <f>C45*D45</f>
        <v>9702</v>
      </c>
      <c r="G45" s="5"/>
    </row>
    <row r="46" spans="1:7" ht="18.75" customHeight="1" x14ac:dyDescent="0.25">
      <c r="A46" s="11" t="s">
        <v>6</v>
      </c>
      <c r="B46" s="12" t="s">
        <v>3</v>
      </c>
      <c r="C46" s="21">
        <f>18/6</f>
        <v>3</v>
      </c>
      <c r="D46" s="22">
        <v>910</v>
      </c>
      <c r="E46" s="14"/>
      <c r="F46" s="14">
        <f>C46*D46</f>
        <v>2730</v>
      </c>
      <c r="G46" s="5"/>
    </row>
    <row r="47" spans="1:7" ht="18.75" customHeight="1" x14ac:dyDescent="0.25">
      <c r="A47" s="11" t="s">
        <v>47</v>
      </c>
      <c r="B47" s="12" t="s">
        <v>3</v>
      </c>
      <c r="C47" s="21">
        <v>9</v>
      </c>
      <c r="D47" s="22">
        <v>481</v>
      </c>
      <c r="E47" s="14"/>
      <c r="F47" s="14">
        <f>C47*D47</f>
        <v>4329</v>
      </c>
      <c r="G47" s="5"/>
    </row>
    <row r="48" spans="1:7" ht="30" x14ac:dyDescent="0.25">
      <c r="A48" s="15" t="s">
        <v>48</v>
      </c>
      <c r="B48" s="12" t="s">
        <v>3</v>
      </c>
      <c r="C48" s="21">
        <v>2</v>
      </c>
      <c r="D48" s="22">
        <v>1500</v>
      </c>
      <c r="E48" s="13"/>
      <c r="F48" s="14">
        <f>C48*D48</f>
        <v>3000</v>
      </c>
      <c r="G48" s="16"/>
    </row>
    <row r="49" spans="1:7" ht="19.5" customHeight="1" x14ac:dyDescent="0.25">
      <c r="A49" s="11" t="s">
        <v>9</v>
      </c>
      <c r="B49" s="12"/>
      <c r="C49" s="21"/>
      <c r="D49" s="22"/>
      <c r="E49" s="13"/>
      <c r="F49" s="14">
        <v>10000</v>
      </c>
      <c r="G49" s="16"/>
    </row>
    <row r="50" spans="1:7" ht="18.75" customHeight="1" x14ac:dyDescent="0.25">
      <c r="A50" s="11" t="s">
        <v>50</v>
      </c>
      <c r="B50" s="12" t="s">
        <v>8</v>
      </c>
      <c r="C50" s="21">
        <v>150</v>
      </c>
      <c r="D50" s="22">
        <v>29</v>
      </c>
      <c r="E50" s="14"/>
      <c r="F50" s="14">
        <f>C50*D50</f>
        <v>4350</v>
      </c>
      <c r="G50" s="5"/>
    </row>
    <row r="51" spans="1:7" x14ac:dyDescent="0.25">
      <c r="A51" s="1" t="s">
        <v>13</v>
      </c>
      <c r="B51" s="1"/>
      <c r="C51" s="1"/>
      <c r="D51" s="1"/>
      <c r="E51" s="1"/>
      <c r="F51" s="1"/>
      <c r="G51" s="16"/>
    </row>
    <row r="52" spans="1:7" ht="19.5" customHeight="1" x14ac:dyDescent="0.25">
      <c r="A52" s="6" t="s">
        <v>14</v>
      </c>
      <c r="B52" s="3"/>
      <c r="C52" s="3"/>
      <c r="D52" s="7"/>
      <c r="F52" s="26">
        <v>143370</v>
      </c>
    </row>
    <row r="53" spans="1:7" ht="19.5" customHeight="1" x14ac:dyDescent="0.25">
      <c r="A53" s="6" t="s">
        <v>52</v>
      </c>
      <c r="B53" s="3"/>
      <c r="C53" s="3"/>
      <c r="D53" s="7"/>
      <c r="E53" s="13">
        <v>35000</v>
      </c>
      <c r="F53" s="7"/>
    </row>
    <row r="54" spans="1:7" ht="19.5" customHeight="1" x14ac:dyDescent="0.25">
      <c r="A54" s="6" t="s">
        <v>53</v>
      </c>
      <c r="B54" s="3" t="s">
        <v>30</v>
      </c>
      <c r="C54" s="3">
        <v>1</v>
      </c>
      <c r="D54" s="13">
        <v>45000</v>
      </c>
      <c r="E54" s="14">
        <f>C54*D54</f>
        <v>45000</v>
      </c>
      <c r="F54" s="7"/>
    </row>
    <row r="55" spans="1:7" ht="19.5" customHeight="1" x14ac:dyDescent="0.25">
      <c r="A55" s="6" t="s">
        <v>15</v>
      </c>
      <c r="B55" s="3" t="s">
        <v>30</v>
      </c>
      <c r="C55" s="3">
        <v>1</v>
      </c>
      <c r="D55" s="13">
        <f>2100*8</f>
        <v>16800</v>
      </c>
      <c r="E55" s="14">
        <f>C55*D55</f>
        <v>16800</v>
      </c>
      <c r="F55" s="7"/>
    </row>
    <row r="56" spans="1:7" ht="19.5" customHeight="1" x14ac:dyDescent="0.25">
      <c r="A56" s="6" t="s">
        <v>27</v>
      </c>
      <c r="B56" s="3" t="s">
        <v>30</v>
      </c>
      <c r="C56" s="3">
        <v>1</v>
      </c>
      <c r="D56" s="13">
        <v>25000</v>
      </c>
      <c r="E56" s="14">
        <f>C56*D56</f>
        <v>25000</v>
      </c>
      <c r="F56" s="7"/>
    </row>
    <row r="57" spans="1:7" x14ac:dyDescent="0.25">
      <c r="A57" s="1" t="s">
        <v>12</v>
      </c>
      <c r="B57" s="1"/>
      <c r="C57" s="1"/>
      <c r="D57" s="1"/>
      <c r="E57" s="1"/>
      <c r="F57" s="1"/>
    </row>
    <row r="58" spans="1:7" x14ac:dyDescent="0.25">
      <c r="A58" s="6" t="s">
        <v>18</v>
      </c>
      <c r="B58" s="3" t="s">
        <v>30</v>
      </c>
      <c r="C58" s="3">
        <v>1</v>
      </c>
      <c r="D58" s="13">
        <f>4500*11</f>
        <v>49500</v>
      </c>
      <c r="E58" s="7"/>
      <c r="F58" s="14">
        <f>C58*D58</f>
        <v>49500</v>
      </c>
    </row>
    <row r="59" spans="1:7" x14ac:dyDescent="0.25">
      <c r="A59" s="6" t="s">
        <v>0</v>
      </c>
      <c r="B59" s="3" t="s">
        <v>30</v>
      </c>
      <c r="C59" s="3">
        <v>4</v>
      </c>
      <c r="D59" s="13">
        <v>8500</v>
      </c>
      <c r="E59" s="7"/>
      <c r="F59" s="14">
        <f>C59*D59</f>
        <v>34000</v>
      </c>
    </row>
    <row r="60" spans="1:7" x14ac:dyDescent="0.25">
      <c r="A60" s="6"/>
      <c r="B60" s="3"/>
      <c r="C60" s="3"/>
      <c r="D60" s="13"/>
      <c r="E60" s="4">
        <f>SUM(E5:E59)</f>
        <v>316365</v>
      </c>
      <c r="F60" s="4">
        <f>SUM(F5:F59)</f>
        <v>569158</v>
      </c>
    </row>
    <row r="61" spans="1:7" x14ac:dyDescent="0.25">
      <c r="A61" s="8" t="s">
        <v>28</v>
      </c>
      <c r="B61" s="3"/>
      <c r="C61" s="3"/>
      <c r="D61" s="7"/>
      <c r="E61" s="7"/>
      <c r="F61" s="27">
        <f>SUM(E5:F59)</f>
        <v>885523</v>
      </c>
    </row>
    <row r="63" spans="1:7" ht="53.25" customHeight="1" x14ac:dyDescent="0.25">
      <c r="A63" s="25" t="s">
        <v>24</v>
      </c>
      <c r="B63" s="25"/>
      <c r="C63" s="25"/>
      <c r="D63" s="25"/>
      <c r="E63" s="25"/>
      <c r="F63" s="25"/>
    </row>
    <row r="64" spans="1:7" x14ac:dyDescent="0.25">
      <c r="A64" s="2" t="s">
        <v>23</v>
      </c>
    </row>
    <row r="65" spans="1:1" x14ac:dyDescent="0.25">
      <c r="A65" s="2" t="s">
        <v>25</v>
      </c>
    </row>
  </sheetData>
  <mergeCells count="3">
    <mergeCell ref="A2:F2"/>
    <mergeCell ref="A1:F1"/>
    <mergeCell ref="A63:F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Ольга</cp:lastModifiedBy>
  <dcterms:created xsi:type="dcterms:W3CDTF">2019-02-13T07:46:29Z</dcterms:created>
  <dcterms:modified xsi:type="dcterms:W3CDTF">2020-02-14T15:23:43Z</dcterms:modified>
</cp:coreProperties>
</file>