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4595"/>
  </bookViews>
  <sheets>
    <sheet name="Смета выставочного сада" sheetId="1" r:id="rId1"/>
  </sheets>
  <calcPr calcId="125725" refMode="R1C1"/>
</workbook>
</file>

<file path=xl/calcChain.xml><?xml version="1.0" encoding="utf-8"?>
<calcChain xmlns="http://schemas.openxmlformats.org/spreadsheetml/2006/main">
  <c r="Q43" i="1"/>
  <c r="J43"/>
  <c r="J44" s="1"/>
  <c r="Q83" l="1"/>
  <c r="O97"/>
  <c r="Q97" s="1"/>
  <c r="O70" l="1"/>
  <c r="O100" s="1"/>
  <c r="Q100" s="1"/>
  <c r="Q99"/>
  <c r="Q101"/>
  <c r="Q95"/>
  <c r="Q94"/>
  <c r="Q88"/>
  <c r="Q89"/>
  <c r="Q90"/>
  <c r="Q87"/>
  <c r="Q84"/>
  <c r="Q80"/>
  <c r="Q82"/>
  <c r="Q81"/>
  <c r="Q79"/>
  <c r="J36"/>
  <c r="J37" s="1"/>
  <c r="J38" s="1"/>
  <c r="J39" s="1"/>
  <c r="J40" s="1"/>
  <c r="J41" s="1"/>
  <c r="J42" s="1"/>
  <c r="Q68"/>
  <c r="Q69"/>
  <c r="Q67"/>
  <c r="Q78"/>
  <c r="Q77"/>
  <c r="Q76"/>
  <c r="Q75"/>
  <c r="Q74"/>
  <c r="Q73"/>
  <c r="Q34"/>
  <c r="Q39"/>
  <c r="Q72"/>
  <c r="Q64"/>
  <c r="Q63"/>
  <c r="Q62"/>
  <c r="Q61"/>
  <c r="Q58"/>
  <c r="Q57"/>
  <c r="Q56"/>
  <c r="Q55"/>
  <c r="Q54"/>
  <c r="Q53"/>
  <c r="Q59" s="1"/>
  <c r="Q48"/>
  <c r="Q49"/>
  <c r="Q50"/>
  <c r="Q47"/>
  <c r="Q51" s="1"/>
  <c r="Q38"/>
  <c r="Q40"/>
  <c r="Q42"/>
  <c r="Q36"/>
  <c r="O41"/>
  <c r="Q41" s="1"/>
  <c r="O37"/>
  <c r="Q37" s="1"/>
  <c r="Q70" l="1"/>
  <c r="Q91"/>
  <c r="Q85"/>
  <c r="J47"/>
  <c r="J48" s="1"/>
  <c r="J49" s="1"/>
  <c r="J50" s="1"/>
  <c r="J53" s="1"/>
  <c r="J54" s="1"/>
  <c r="J55" s="1"/>
  <c r="J56" s="1"/>
  <c r="J57" s="1"/>
  <c r="J58" s="1"/>
  <c r="J61" s="1"/>
  <c r="J62" s="1"/>
  <c r="J63" s="1"/>
  <c r="J64" s="1"/>
  <c r="J67" s="1"/>
  <c r="J68" s="1"/>
  <c r="J69" s="1"/>
  <c r="J72" s="1"/>
  <c r="J73" s="1"/>
  <c r="J74" s="1"/>
  <c r="J75" s="1"/>
  <c r="J76" s="1"/>
  <c r="J77" s="1"/>
  <c r="J78" s="1"/>
  <c r="J79" s="1"/>
  <c r="J80" s="1"/>
  <c r="J81" s="1"/>
  <c r="J82" s="1"/>
  <c r="Q65"/>
  <c r="Q45"/>
  <c r="Q98" s="1"/>
  <c r="Q92" l="1"/>
  <c r="J87"/>
  <c r="J88" s="1"/>
  <c r="J89" s="1"/>
  <c r="J90" s="1"/>
  <c r="J83"/>
  <c r="J84" s="1"/>
  <c r="J94" l="1"/>
  <c r="J95" s="1"/>
  <c r="J96" s="1"/>
  <c r="J97" s="1"/>
  <c r="J98" s="1"/>
  <c r="J99" s="1"/>
  <c r="J100" s="1"/>
  <c r="J101" s="1"/>
  <c r="J10"/>
  <c r="J11" s="1"/>
  <c r="J12" s="1"/>
  <c r="J13" s="1"/>
  <c r="J16" s="1"/>
  <c r="J17" s="1"/>
  <c r="J18" s="1"/>
  <c r="J19" s="1"/>
  <c r="J20" s="1"/>
  <c r="J23" s="1"/>
  <c r="J24" s="1"/>
  <c r="J25" s="1"/>
  <c r="J28" s="1"/>
  <c r="J9"/>
  <c r="Q20"/>
  <c r="Q25"/>
  <c r="Q28"/>
  <c r="Q6"/>
  <c r="Q13"/>
  <c r="Q18"/>
  <c r="Q19"/>
  <c r="Q17"/>
  <c r="Q11"/>
  <c r="Q9"/>
  <c r="Q16"/>
  <c r="Q12"/>
  <c r="Q10"/>
  <c r="Q14" l="1"/>
  <c r="Q21"/>
  <c r="Q24" l="1"/>
  <c r="Q26" s="1"/>
  <c r="Q23"/>
  <c r="Q5"/>
  <c r="Q7" s="1"/>
  <c r="Q29" l="1"/>
  <c r="Q102" l="1"/>
  <c r="Q103" s="1"/>
  <c r="Q96"/>
</calcChain>
</file>

<file path=xl/sharedStrings.xml><?xml version="1.0" encoding="utf-8"?>
<sst xmlns="http://schemas.openxmlformats.org/spreadsheetml/2006/main" count="276" uniqueCount="183">
  <si>
    <t>Июль-сентябрь</t>
  </si>
  <si>
    <t>Душица обыкновенная "Компактум"</t>
  </si>
  <si>
    <t>20-40</t>
  </si>
  <si>
    <t>Июль-август</t>
  </si>
  <si>
    <t>30-50</t>
  </si>
  <si>
    <t>Молиния голубая
Molinia caerulea</t>
  </si>
  <si>
    <t>40-90</t>
  </si>
  <si>
    <t>Август</t>
  </si>
  <si>
    <t>Споробол раскидистый
Sporobolus heterolepis</t>
  </si>
  <si>
    <t>70-80</t>
  </si>
  <si>
    <t>Август-сентябрь</t>
  </si>
  <si>
    <t>Мшанка шиловидная (Sagina subulata)</t>
  </si>
  <si>
    <t>вместо газона</t>
  </si>
  <si>
    <t>16/м2</t>
  </si>
  <si>
    <r>
      <rPr>
        <sz val="12"/>
        <color theme="1"/>
        <rFont val="Arial"/>
        <family val="2"/>
        <charset val="204"/>
      </rPr>
      <t>Береза повислая (бородавчатая) 'Youngii'</t>
    </r>
    <r>
      <rPr>
        <sz val="12"/>
        <color theme="1"/>
        <rFont val="Arial"/>
        <family val="2"/>
        <charset val="204"/>
      </rPr>
      <t xml:space="preserve">
Betula pendula 'Youngii</t>
    </r>
  </si>
  <si>
    <t>250-300</t>
  </si>
  <si>
    <t>Май-сентябрь</t>
  </si>
  <si>
    <r>
      <t xml:space="preserve">C40
8-10
250-300
</t>
    </r>
    <r>
      <rPr>
        <b/>
        <sz val="12"/>
        <color theme="1"/>
        <rFont val="Arial"/>
        <family val="2"/>
        <charset val="204"/>
      </rPr>
      <t>8400</t>
    </r>
    <r>
      <rPr>
        <b/>
        <sz val="12"/>
        <color theme="1"/>
        <rFont val="Arial"/>
        <family val="2"/>
        <charset val="204"/>
      </rPr>
      <t xml:space="preserve">
</t>
    </r>
  </si>
  <si>
    <t>Ива пурпурная `Нана` Salix purpurea `Nana`</t>
  </si>
  <si>
    <t>30-50/C5</t>
  </si>
  <si>
    <t>Вейник коротковолосистый
Calamagrostis brachytricha</t>
  </si>
  <si>
    <t>120/C3</t>
  </si>
  <si>
    <t>Спирея ниппонская "Сноумаунд"
Spiraea nipponica 'Snowmound'</t>
  </si>
  <si>
    <t>Овсец вечнозелёный
Helictotrichon sempervirens</t>
  </si>
  <si>
    <t>30-50/С3</t>
  </si>
  <si>
    <t>Ожика снежная "Люциус Колор Грасс"
Luzula nivea "Lucius Color Grass"</t>
  </si>
  <si>
    <t>20-30/С3</t>
  </si>
  <si>
    <t>Тимьян обыкновенный
Thymus vulgaris</t>
  </si>
  <si>
    <t>5-15/С3</t>
  </si>
  <si>
    <t>Июнь-август</t>
  </si>
  <si>
    <t>Наименование растения</t>
  </si>
  <si>
    <t>МАНЖЕТКА МЯГКАЯ Alchemilla mollis</t>
  </si>
  <si>
    <t>С1,5-С2 л (контейнер 1,5-2 л)</t>
  </si>
  <si>
    <t>9 шт /м2</t>
  </si>
  <si>
    <t xml:space="preserve">Орегано (душица обыкновенная) </t>
  </si>
  <si>
    <t>60-80</t>
  </si>
  <si>
    <t>Базили́к (лат. Ócimum)</t>
  </si>
  <si>
    <t>Мели́сса лека́рственная (лат. Melissa officinalis)</t>
  </si>
  <si>
    <t>40-120</t>
  </si>
  <si>
    <t>5 шт /м2</t>
  </si>
  <si>
    <t xml:space="preserve">Шалфeй дубравный (Salvia nemorosa) </t>
  </si>
  <si>
    <t>Hyssopus officinalis (иссоп)</t>
  </si>
  <si>
    <t>6-8/м2</t>
  </si>
  <si>
    <t>4/м2</t>
  </si>
  <si>
    <t xml:space="preserve">Рулонный газон </t>
  </si>
  <si>
    <t>255/м2</t>
  </si>
  <si>
    <t>Ковыль тончайший
Латинское название: Stipa tenuissima</t>
  </si>
  <si>
    <t>P13, 40-70</t>
  </si>
  <si>
    <t>Лилейник Hemerocallis "Fragrant Returns"</t>
  </si>
  <si>
    <t>3/м2</t>
  </si>
  <si>
    <t>июнь-сентябрь</t>
  </si>
  <si>
    <t>№ на плане</t>
  </si>
  <si>
    <t>Русское название растения</t>
  </si>
  <si>
    <t>Латинское название растения</t>
  </si>
  <si>
    <t>Высота кроны, см</t>
  </si>
  <si>
    <t>Контейнер</t>
  </si>
  <si>
    <t>Количество, шт</t>
  </si>
  <si>
    <t>Цена за 1 шт, руб</t>
  </si>
  <si>
    <t>Цена общая, руб</t>
  </si>
  <si>
    <t>С 3</t>
  </si>
  <si>
    <t xml:space="preserve">Стоимость по растениям: </t>
  </si>
  <si>
    <t>Виноград девичий</t>
  </si>
  <si>
    <t>С3</t>
  </si>
  <si>
    <t>С3/800</t>
  </si>
  <si>
    <t>С7/3000</t>
  </si>
  <si>
    <t>Клематис виноградолистный CLEMATIS VITALBA</t>
  </si>
  <si>
    <t>Виноград девичий PARTHENOCISSUS INSERTA</t>
  </si>
  <si>
    <t>Вейник коротковолосистый</t>
  </si>
  <si>
    <t>Calamagrostis brachytricha</t>
  </si>
  <si>
    <t xml:space="preserve">Овсец вечнозелёный
</t>
  </si>
  <si>
    <t>Helictotrichon sempervirens</t>
  </si>
  <si>
    <t>Origanum vulgare 'Compactum'</t>
  </si>
  <si>
    <t>15-20</t>
  </si>
  <si>
    <t>Монарда "Пурпл Энн"</t>
  </si>
  <si>
    <t>Monarda "Purple Ann"</t>
  </si>
  <si>
    <t>Тимьян обыкновенный</t>
  </si>
  <si>
    <t>Thymus vulgaris</t>
  </si>
  <si>
    <t>Parthenocissus quinquefolia</t>
  </si>
  <si>
    <t>80-100</t>
  </si>
  <si>
    <t>Манжетка мягкая</t>
  </si>
  <si>
    <t>Alchemilla mollis</t>
  </si>
  <si>
    <t>45-50</t>
  </si>
  <si>
    <t>Melissa officinalis</t>
  </si>
  <si>
    <t>p9</t>
  </si>
  <si>
    <t>40-60</t>
  </si>
  <si>
    <t>Ocimum</t>
  </si>
  <si>
    <t>Герань кроваво-красная</t>
  </si>
  <si>
    <t>Geranium sanguineum</t>
  </si>
  <si>
    <t>40-50</t>
  </si>
  <si>
    <t>С4</t>
  </si>
  <si>
    <t>Споробол раскидистый</t>
  </si>
  <si>
    <t>Sporobolus heterolepis</t>
  </si>
  <si>
    <t>40 (70)</t>
  </si>
  <si>
    <t>Береза повислая</t>
  </si>
  <si>
    <t>Betula pendula</t>
  </si>
  <si>
    <t>150-175</t>
  </si>
  <si>
    <t>С25</t>
  </si>
  <si>
    <t>Травянистые растения для сада пряных трав</t>
  </si>
  <si>
    <t>Травянистые для композиции "Зеленая поляна"</t>
  </si>
  <si>
    <t>Мелисса лекарственная</t>
  </si>
  <si>
    <t>Базилик (зеленый и фиолетовый)</t>
  </si>
  <si>
    <t>Травянистые для контейнеров зон отдыха</t>
  </si>
  <si>
    <t xml:space="preserve">Овсец вечнозелёный (в контейнерах)
</t>
  </si>
  <si>
    <t>Poa</t>
  </si>
  <si>
    <t>Итого</t>
  </si>
  <si>
    <t>Газон рулонный (мятлик)</t>
  </si>
  <si>
    <t>Шалфей дубравный "Дварф Блю Квин"</t>
  </si>
  <si>
    <t>Salvia nemorosa Dwarf Blue Queen</t>
  </si>
  <si>
    <t>Геотекстиль 350 г/м2</t>
  </si>
  <si>
    <t>Пленка для пруда каучуковая Firestone PondGard 1.02 мм</t>
  </si>
  <si>
    <t>Фонтанная насадка Излив водопада с насосом Waterfall Set 30</t>
  </si>
  <si>
    <t>Итого материалы</t>
  </si>
  <si>
    <t>Галька серая</t>
  </si>
  <si>
    <t>куб.м</t>
  </si>
  <si>
    <t>кв.м</t>
  </si>
  <si>
    <t>шт</t>
  </si>
  <si>
    <t xml:space="preserve">Песок карьерный </t>
  </si>
  <si>
    <t>Тротуарная плитка. Размер: 200х150х45 мм.</t>
  </si>
  <si>
    <t>Ландшафтный светодиодный светильник Fumagalli Minitommy 2L Spike</t>
  </si>
  <si>
    <t>Светодиодный подводный светильник Feron SP2710 32160</t>
  </si>
  <si>
    <t>Стеновой блок Б150-D450</t>
  </si>
  <si>
    <t>Стриженная лужайка</t>
  </si>
  <si>
    <t>Предварительный расчет стоимости материалов</t>
  </si>
  <si>
    <t>№</t>
  </si>
  <si>
    <t xml:space="preserve">Наименование </t>
  </si>
  <si>
    <t>ед.изм</t>
  </si>
  <si>
    <t>количество</t>
  </si>
  <si>
    <t>цена, руб</t>
  </si>
  <si>
    <t>сумма,  руб</t>
  </si>
  <si>
    <t>Водоём</t>
  </si>
  <si>
    <t>Террасная доска серая (138х27х3000 мм)</t>
  </si>
  <si>
    <t>пог.м</t>
  </si>
  <si>
    <t>Клипса монтажная, нерж. сталь</t>
  </si>
  <si>
    <t>Клипса стартовая, нерж. сталь</t>
  </si>
  <si>
    <t>Уголок ДПК (45х45х3000 мм)</t>
  </si>
  <si>
    <t>Терраса в саду пряных трав</t>
  </si>
  <si>
    <t>Регулируемая опора 133-225 мм</t>
  </si>
  <si>
    <t>Вершина для лаги поворотная</t>
  </si>
  <si>
    <t>Подиум зоны отдыха «Солярий»</t>
  </si>
  <si>
    <t>Зона отдыха с очагом</t>
  </si>
  <si>
    <t>Щебень 5-20</t>
  </si>
  <si>
    <t>т</t>
  </si>
  <si>
    <t>Дорожки</t>
  </si>
  <si>
    <t>Плитка с крошкой. Цвет серый.  500х500х70 мм</t>
  </si>
  <si>
    <t>Клей для пленки ПВХ  0,750 кг</t>
  </si>
  <si>
    <t>МАФ</t>
  </si>
  <si>
    <t>Шпалера 200х150 мм</t>
  </si>
  <si>
    <t>Светильники</t>
  </si>
  <si>
    <t>Уличный столб Elektrostandard TECHNO</t>
  </si>
  <si>
    <t>Шезлонг из ротанга 77х193х55 см</t>
  </si>
  <si>
    <t>Диван из ротанга 130х62х83 см</t>
  </si>
  <si>
    <t>Стол из ротанга круглый 60х76 см</t>
  </si>
  <si>
    <t>Кресло из ротанга 56х62х78 см</t>
  </si>
  <si>
    <t>Прочее</t>
  </si>
  <si>
    <t>Керамзит 20л</t>
  </si>
  <si>
    <t>Грунт для растений 50л</t>
  </si>
  <si>
    <t>Полиэтиленовая пленка, техническая, толщина 200 мкм, 3 × 10 м</t>
  </si>
  <si>
    <t>Мульча 60л</t>
  </si>
  <si>
    <t>Предварительный расчет стоимости работ</t>
  </si>
  <si>
    <t>Работы по подготовке грунта: выравнивание, выкопка котлована под водоем</t>
  </si>
  <si>
    <t>кв м</t>
  </si>
  <si>
    <t>Изготовление дорожки</t>
  </si>
  <si>
    <t>Посадка растений</t>
  </si>
  <si>
    <t>Доставка</t>
  </si>
  <si>
    <t xml:space="preserve">Монтаж светильников </t>
  </si>
  <si>
    <t>Демонтаж сада</t>
  </si>
  <si>
    <t>%</t>
  </si>
  <si>
    <t>Укладка газона</t>
  </si>
  <si>
    <t>Работы по устройству пруда, раскладке камней,  подключению оборудования</t>
  </si>
  <si>
    <t xml:space="preserve">Стоимость по материалам: </t>
  </si>
  <si>
    <t>Общая стоимость выставочного сада:</t>
  </si>
  <si>
    <t>Посадочный материал</t>
  </si>
  <si>
    <t>Предварительный расчет стоимости посадочного материала</t>
  </si>
  <si>
    <t xml:space="preserve">Лиственные растения/Лианы </t>
  </si>
  <si>
    <t>Садовый зонт 2500х2500х3000</t>
  </si>
  <si>
    <t>Ящик для грунта 200х800х600 мм (лиственница)</t>
  </si>
  <si>
    <t>Ящик для грунта 200х500х600 мм  (лиственница)</t>
  </si>
  <si>
    <t>Ящик для грунта 200х600х400 мм  (лиственница)</t>
  </si>
  <si>
    <t>Ящик для грунта 200х600х600 мм  (лиственница)</t>
  </si>
  <si>
    <t>Ящик для грунта 500х400х600 мм  (лиственница)</t>
  </si>
  <si>
    <t>Ящик для грунта 500х500х600 мм  (лиственница)</t>
  </si>
  <si>
    <t>Насос для водопада, л/ч: 8200, Мощность, Вт: 95</t>
  </si>
  <si>
    <t>Чаша для костра с защитной сеткой</t>
  </si>
</sst>
</file>

<file path=xl/styles.xml><?xml version="1.0" encoding="utf-8"?>
<styleSheet xmlns="http://schemas.openxmlformats.org/spreadsheetml/2006/main">
  <numFmts count="1">
    <numFmt numFmtId="164" formatCode="dd&quot;.&quot;mm&quot;.&quot;yy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00CC"/>
        <bgColor rgb="FFCC00CC"/>
      </patternFill>
    </fill>
    <fill>
      <patternFill patternType="solid">
        <fgColor rgb="FFCC99CC"/>
        <bgColor rgb="FFCC99CC"/>
      </patternFill>
    </fill>
    <fill>
      <patternFill patternType="solid">
        <fgColor rgb="FF9999FF"/>
        <bgColor rgb="FF9999FF"/>
      </patternFill>
    </fill>
    <fill>
      <patternFill patternType="solid">
        <fgColor rgb="FF009933"/>
        <bgColor rgb="FF009933"/>
      </patternFill>
    </fill>
    <fill>
      <patternFill patternType="solid">
        <fgColor rgb="FF996633"/>
        <bgColor rgb="FF996633"/>
      </patternFill>
    </fill>
    <fill>
      <patternFill patternType="solid">
        <fgColor rgb="FF336666"/>
        <bgColor rgb="FF336666"/>
      </patternFill>
    </fill>
    <fill>
      <patternFill patternType="solid">
        <fgColor rgb="FF006600"/>
        <bgColor rgb="FF006600"/>
      </patternFill>
    </fill>
    <fill>
      <patternFill patternType="solid">
        <fgColor rgb="FF99FF99"/>
        <bgColor indexed="64"/>
      </patternFill>
    </fill>
    <fill>
      <patternFill patternType="solid">
        <fgColor rgb="FF574A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7" borderId="0" xfId="0" applyFill="1"/>
    <xf numFmtId="0" fontId="0" fillId="8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6" fontId="0" fillId="0" borderId="0" xfId="0" applyNumberFormat="1"/>
    <xf numFmtId="0" fontId="1" fillId="11" borderId="0" xfId="0" applyFont="1" applyFill="1" applyAlignment="1">
      <alignment wrapText="1"/>
    </xf>
    <xf numFmtId="0" fontId="0" fillId="11" borderId="0" xfId="0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7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12" borderId="2" xfId="0" applyFont="1" applyFill="1" applyBorder="1" applyAlignment="1">
      <alignment horizontal="left" wrapText="1"/>
    </xf>
    <xf numFmtId="0" fontId="8" fillId="12" borderId="3" xfId="0" applyFont="1" applyFill="1" applyBorder="1" applyAlignment="1">
      <alignment horizontal="left" wrapText="1"/>
    </xf>
    <xf numFmtId="0" fontId="8" fillId="1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/>
    <xf numFmtId="0" fontId="7" fillId="12" borderId="2" xfId="0" applyFont="1" applyFill="1" applyBorder="1" applyAlignment="1">
      <alignment horizontal="left" wrapText="1"/>
    </xf>
    <xf numFmtId="0" fontId="7" fillId="12" borderId="3" xfId="0" applyFont="1" applyFill="1" applyBorder="1" applyAlignment="1">
      <alignment horizontal="left" wrapText="1"/>
    </xf>
    <xf numFmtId="0" fontId="7" fillId="12" borderId="4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574A8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topLeftCell="J67" workbookViewId="0">
      <selection activeCell="K81" sqref="K81:M81"/>
    </sheetView>
  </sheetViews>
  <sheetFormatPr defaultRowHeight="15"/>
  <cols>
    <col min="1" max="1" width="5.5703125" hidden="1" customWidth="1"/>
    <col min="2" max="2" width="52.85546875" hidden="1" customWidth="1"/>
    <col min="3" max="5" width="0" hidden="1" customWidth="1"/>
    <col min="6" max="6" width="17.7109375" hidden="1" customWidth="1"/>
    <col min="7" max="7" width="14.5703125" hidden="1" customWidth="1"/>
    <col min="8" max="8" width="0" hidden="1" customWidth="1"/>
    <col min="10" max="10" width="7.7109375" customWidth="1"/>
    <col min="11" max="11" width="22.7109375" customWidth="1"/>
    <col min="12" max="12" width="25.42578125" customWidth="1"/>
    <col min="17" max="17" width="12.140625" customWidth="1"/>
  </cols>
  <sheetData>
    <row r="1" spans="2:17" ht="15.75">
      <c r="B1" t="s">
        <v>30</v>
      </c>
      <c r="J1" s="38" t="s">
        <v>172</v>
      </c>
      <c r="K1" s="39" t="s">
        <v>171</v>
      </c>
      <c r="L1" s="39"/>
      <c r="M1" s="39"/>
      <c r="N1" s="39"/>
      <c r="O1" s="39"/>
      <c r="P1" s="39"/>
      <c r="Q1" s="40"/>
    </row>
    <row r="2" spans="2:17" ht="47.25">
      <c r="B2" t="s">
        <v>34</v>
      </c>
      <c r="C2" t="s">
        <v>35</v>
      </c>
      <c r="D2" t="s">
        <v>0</v>
      </c>
      <c r="E2" s="1"/>
      <c r="G2" t="s">
        <v>33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57</v>
      </c>
      <c r="Q2" s="14" t="s">
        <v>58</v>
      </c>
    </row>
    <row r="3" spans="2:17" ht="15.75">
      <c r="B3" s="13" t="s">
        <v>1</v>
      </c>
      <c r="C3" t="s">
        <v>2</v>
      </c>
      <c r="D3" t="s">
        <v>3</v>
      </c>
      <c r="E3" s="2"/>
      <c r="G3" t="s">
        <v>33</v>
      </c>
      <c r="J3" s="14">
        <v>1</v>
      </c>
      <c r="K3" s="14">
        <v>2</v>
      </c>
      <c r="L3" s="14">
        <v>3</v>
      </c>
      <c r="M3" s="14">
        <v>4</v>
      </c>
      <c r="N3" s="14">
        <v>5</v>
      </c>
      <c r="O3" s="14">
        <v>6</v>
      </c>
      <c r="P3" s="14">
        <v>7</v>
      </c>
      <c r="Q3" s="14">
        <v>8</v>
      </c>
    </row>
    <row r="4" spans="2:17" ht="15.75">
      <c r="B4" s="13" t="s">
        <v>36</v>
      </c>
      <c r="C4">
        <v>40</v>
      </c>
      <c r="E4" s="4"/>
      <c r="F4">
        <v>9</v>
      </c>
      <c r="J4" s="38" t="s">
        <v>173</v>
      </c>
      <c r="K4" s="39"/>
      <c r="L4" s="39"/>
      <c r="M4" s="39"/>
      <c r="N4" s="39"/>
      <c r="O4" s="39"/>
      <c r="P4" s="39"/>
      <c r="Q4" s="40"/>
    </row>
    <row r="5" spans="2:17" ht="42" customHeight="1">
      <c r="B5" s="13" t="s">
        <v>36</v>
      </c>
      <c r="C5">
        <v>40</v>
      </c>
      <c r="E5" s="12"/>
      <c r="F5">
        <v>9</v>
      </c>
      <c r="J5" s="15">
        <v>1</v>
      </c>
      <c r="K5" s="16" t="s">
        <v>93</v>
      </c>
      <c r="L5" s="18" t="s">
        <v>94</v>
      </c>
      <c r="M5" s="16" t="s">
        <v>95</v>
      </c>
      <c r="N5" s="16" t="s">
        <v>96</v>
      </c>
      <c r="O5" s="16">
        <v>6</v>
      </c>
      <c r="P5" s="16">
        <v>4500</v>
      </c>
      <c r="Q5" s="16">
        <f>SUM(O5*P5)</f>
        <v>27000</v>
      </c>
    </row>
    <row r="6" spans="2:17" ht="42" customHeight="1">
      <c r="B6" s="21" t="s">
        <v>37</v>
      </c>
      <c r="C6" t="s">
        <v>38</v>
      </c>
      <c r="E6" s="4"/>
      <c r="G6" t="s">
        <v>39</v>
      </c>
      <c r="J6" s="15">
        <v>2</v>
      </c>
      <c r="K6" s="16" t="s">
        <v>61</v>
      </c>
      <c r="L6" s="18" t="s">
        <v>77</v>
      </c>
      <c r="M6" s="16" t="s">
        <v>78</v>
      </c>
      <c r="N6" s="16" t="s">
        <v>59</v>
      </c>
      <c r="O6" s="16">
        <v>6</v>
      </c>
      <c r="P6" s="16">
        <v>500</v>
      </c>
      <c r="Q6" s="16">
        <f>SUM(O6*P6)</f>
        <v>3000</v>
      </c>
    </row>
    <row r="7" spans="2:17" ht="16.5" customHeight="1">
      <c r="B7" s="21" t="s">
        <v>27</v>
      </c>
      <c r="C7" s="9" t="s">
        <v>28</v>
      </c>
      <c r="D7" t="s">
        <v>29</v>
      </c>
      <c r="E7" s="2"/>
      <c r="F7">
        <v>280</v>
      </c>
      <c r="G7" t="s">
        <v>33</v>
      </c>
      <c r="J7" s="22"/>
      <c r="K7" s="23" t="s">
        <v>104</v>
      </c>
      <c r="L7" s="26"/>
      <c r="M7" s="23"/>
      <c r="N7" s="23"/>
      <c r="O7" s="24"/>
      <c r="P7" s="25"/>
      <c r="Q7" s="32">
        <f>SUM(Q5:Q6)</f>
        <v>30000</v>
      </c>
    </row>
    <row r="8" spans="2:17" ht="42" customHeight="1">
      <c r="B8" s="10" t="s">
        <v>40</v>
      </c>
      <c r="C8" s="9"/>
      <c r="D8" t="s">
        <v>0</v>
      </c>
      <c r="E8" s="12"/>
      <c r="G8">
        <v>2</v>
      </c>
      <c r="J8" s="38" t="s">
        <v>97</v>
      </c>
      <c r="K8" s="39"/>
      <c r="L8" s="39"/>
      <c r="M8" s="39"/>
      <c r="N8" s="39"/>
      <c r="O8" s="39"/>
      <c r="P8" s="39"/>
      <c r="Q8" s="40"/>
    </row>
    <row r="9" spans="2:17" ht="31.5">
      <c r="B9" s="10" t="s">
        <v>46</v>
      </c>
      <c r="C9" s="9" t="s">
        <v>47</v>
      </c>
      <c r="F9">
        <v>450</v>
      </c>
      <c r="J9" s="15">
        <f>J6+1</f>
        <v>3</v>
      </c>
      <c r="K9" s="16" t="s">
        <v>100</v>
      </c>
      <c r="L9" s="16" t="s">
        <v>85</v>
      </c>
      <c r="M9" s="17">
        <v>40</v>
      </c>
      <c r="N9" s="16" t="s">
        <v>83</v>
      </c>
      <c r="O9" s="33">
        <v>24</v>
      </c>
      <c r="P9" s="33">
        <v>100</v>
      </c>
      <c r="Q9" s="33">
        <f>SUM(O9*P9)</f>
        <v>2400</v>
      </c>
    </row>
    <row r="10" spans="2:17" ht="48.75" customHeight="1">
      <c r="B10" s="21" t="s">
        <v>20</v>
      </c>
      <c r="C10" s="9" t="s">
        <v>21</v>
      </c>
      <c r="D10" t="s">
        <v>10</v>
      </c>
      <c r="E10" s="4"/>
      <c r="F10">
        <v>280</v>
      </c>
      <c r="G10" s="19">
        <v>44413</v>
      </c>
      <c r="J10" s="15">
        <f>J9+1</f>
        <v>4</v>
      </c>
      <c r="K10" s="16" t="s">
        <v>1</v>
      </c>
      <c r="L10" s="16" t="s">
        <v>71</v>
      </c>
      <c r="M10" s="17" t="s">
        <v>72</v>
      </c>
      <c r="N10" s="16" t="s">
        <v>62</v>
      </c>
      <c r="O10" s="33">
        <v>10</v>
      </c>
      <c r="P10" s="33">
        <v>270</v>
      </c>
      <c r="Q10" s="33">
        <f>SUM(O10*P10)</f>
        <v>2700</v>
      </c>
    </row>
    <row r="11" spans="2:17" ht="33.75" customHeight="1">
      <c r="B11" s="21" t="s">
        <v>8</v>
      </c>
      <c r="C11" t="s">
        <v>9</v>
      </c>
      <c r="D11" t="s">
        <v>10</v>
      </c>
      <c r="E11" s="4"/>
      <c r="G11" t="s">
        <v>42</v>
      </c>
      <c r="J11" s="15">
        <f t="shared" ref="J11:J13" si="0">J10+1</f>
        <v>5</v>
      </c>
      <c r="K11" s="16" t="s">
        <v>99</v>
      </c>
      <c r="L11" s="16" t="s">
        <v>82</v>
      </c>
      <c r="M11" s="17" t="s">
        <v>84</v>
      </c>
      <c r="N11" s="16" t="s">
        <v>83</v>
      </c>
      <c r="O11" s="33">
        <v>6</v>
      </c>
      <c r="P11" s="33">
        <v>300</v>
      </c>
      <c r="Q11" s="33">
        <f>SUM(O11*P11)</f>
        <v>1800</v>
      </c>
    </row>
    <row r="12" spans="2:17" ht="22.5" customHeight="1">
      <c r="B12" s="21" t="s">
        <v>23</v>
      </c>
      <c r="C12" t="s">
        <v>24</v>
      </c>
      <c r="E12" s="7"/>
      <c r="F12">
        <v>320</v>
      </c>
      <c r="G12" t="s">
        <v>43</v>
      </c>
      <c r="J12" s="15">
        <f t="shared" si="0"/>
        <v>6</v>
      </c>
      <c r="K12" s="16" t="s">
        <v>73</v>
      </c>
      <c r="L12" s="16" t="s">
        <v>74</v>
      </c>
      <c r="M12" s="17">
        <v>90</v>
      </c>
      <c r="N12" s="16" t="s">
        <v>62</v>
      </c>
      <c r="O12" s="33">
        <v>6</v>
      </c>
      <c r="P12" s="33">
        <v>400</v>
      </c>
      <c r="Q12" s="33">
        <f>SUM(O12*P12)</f>
        <v>2400</v>
      </c>
    </row>
    <row r="13" spans="2:17" ht="35.25" customHeight="1">
      <c r="B13" s="20" t="s">
        <v>14</v>
      </c>
      <c r="C13" t="s">
        <v>15</v>
      </c>
      <c r="D13" t="s">
        <v>16</v>
      </c>
      <c r="E13" s="4"/>
      <c r="F13" s="6" t="s">
        <v>17</v>
      </c>
      <c r="G13">
        <v>4</v>
      </c>
      <c r="J13" s="15">
        <f t="shared" si="0"/>
        <v>7</v>
      </c>
      <c r="K13" s="16" t="s">
        <v>75</v>
      </c>
      <c r="L13" s="16" t="s">
        <v>76</v>
      </c>
      <c r="M13" s="17" t="s">
        <v>72</v>
      </c>
      <c r="N13" s="16" t="s">
        <v>62</v>
      </c>
      <c r="O13" s="33">
        <v>9</v>
      </c>
      <c r="P13" s="33">
        <v>280</v>
      </c>
      <c r="Q13" s="33">
        <f>SUM(O13*P13)</f>
        <v>2520</v>
      </c>
    </row>
    <row r="14" spans="2:17" ht="18.75" customHeight="1">
      <c r="B14" s="21" t="s">
        <v>31</v>
      </c>
      <c r="C14" t="s">
        <v>32</v>
      </c>
      <c r="E14" s="11"/>
      <c r="F14">
        <v>250</v>
      </c>
      <c r="G14">
        <v>6</v>
      </c>
      <c r="J14" s="22"/>
      <c r="K14" s="23" t="s">
        <v>104</v>
      </c>
      <c r="L14" s="26"/>
      <c r="M14" s="23"/>
      <c r="N14" s="23"/>
      <c r="O14" s="24"/>
      <c r="P14" s="25"/>
      <c r="Q14" s="32">
        <f>SUM(Q9:Q13)</f>
        <v>11820</v>
      </c>
    </row>
    <row r="15" spans="2:17" ht="15.75">
      <c r="B15" s="10" t="s">
        <v>44</v>
      </c>
      <c r="F15" t="s">
        <v>45</v>
      </c>
      <c r="J15" s="38" t="s">
        <v>98</v>
      </c>
      <c r="K15" s="39"/>
      <c r="L15" s="39"/>
      <c r="M15" s="39"/>
      <c r="N15" s="39"/>
      <c r="O15" s="39"/>
      <c r="P15" s="39"/>
      <c r="Q15" s="40"/>
    </row>
    <row r="16" spans="2:17" ht="31.5">
      <c r="B16" s="10" t="s">
        <v>22</v>
      </c>
      <c r="C16" t="s">
        <v>19</v>
      </c>
      <c r="E16" s="4"/>
      <c r="F16">
        <v>550</v>
      </c>
      <c r="G16">
        <v>2</v>
      </c>
      <c r="J16" s="15">
        <f>J13+1</f>
        <v>8</v>
      </c>
      <c r="K16" s="16" t="s">
        <v>86</v>
      </c>
      <c r="L16" s="16" t="s">
        <v>87</v>
      </c>
      <c r="M16" s="16" t="s">
        <v>88</v>
      </c>
      <c r="N16" s="16" t="s">
        <v>62</v>
      </c>
      <c r="O16" s="33">
        <v>8</v>
      </c>
      <c r="P16" s="33">
        <v>340</v>
      </c>
      <c r="Q16" s="33">
        <f>SUM(O16*P16)</f>
        <v>2720</v>
      </c>
    </row>
    <row r="17" spans="2:17" ht="15.75">
      <c r="B17" s="10" t="s">
        <v>48</v>
      </c>
      <c r="C17">
        <v>45</v>
      </c>
      <c r="D17" t="s">
        <v>50</v>
      </c>
      <c r="E17" s="13"/>
      <c r="F17">
        <v>350</v>
      </c>
      <c r="G17" t="s">
        <v>49</v>
      </c>
      <c r="J17" s="15">
        <f>J16+1</f>
        <v>9</v>
      </c>
      <c r="K17" s="16" t="s">
        <v>79</v>
      </c>
      <c r="L17" s="16" t="s">
        <v>80</v>
      </c>
      <c r="M17" s="16" t="s">
        <v>81</v>
      </c>
      <c r="N17" s="16" t="s">
        <v>62</v>
      </c>
      <c r="O17" s="33">
        <v>11</v>
      </c>
      <c r="P17" s="33">
        <v>270</v>
      </c>
      <c r="Q17" s="33">
        <f>SUM(O17*P17)</f>
        <v>2970</v>
      </c>
    </row>
    <row r="18" spans="2:17" ht="31.5">
      <c r="B18" s="21" t="s">
        <v>66</v>
      </c>
      <c r="C18" t="s">
        <v>64</v>
      </c>
      <c r="F18">
        <v>1950</v>
      </c>
      <c r="J18" s="15">
        <f t="shared" ref="J18:J20" si="1">J17+1</f>
        <v>10</v>
      </c>
      <c r="K18" s="16" t="s">
        <v>90</v>
      </c>
      <c r="L18" s="16" t="s">
        <v>91</v>
      </c>
      <c r="M18" s="16" t="s">
        <v>92</v>
      </c>
      <c r="N18" s="16" t="s">
        <v>62</v>
      </c>
      <c r="O18" s="33">
        <v>4</v>
      </c>
      <c r="P18" s="33">
        <v>320</v>
      </c>
      <c r="Q18" s="33">
        <f>SUM(O18*P18)</f>
        <v>1280</v>
      </c>
    </row>
    <row r="19" spans="2:17" ht="31.5">
      <c r="B19" s="10" t="s">
        <v>65</v>
      </c>
      <c r="C19" t="s">
        <v>63</v>
      </c>
      <c r="F19">
        <v>1800</v>
      </c>
      <c r="J19" s="15">
        <f t="shared" si="1"/>
        <v>11</v>
      </c>
      <c r="K19" s="16" t="s">
        <v>106</v>
      </c>
      <c r="L19" s="16" t="s">
        <v>107</v>
      </c>
      <c r="M19" s="17">
        <v>50</v>
      </c>
      <c r="N19" s="16" t="s">
        <v>89</v>
      </c>
      <c r="O19" s="33">
        <v>13</v>
      </c>
      <c r="P19" s="33">
        <v>350</v>
      </c>
      <c r="Q19" s="33">
        <f>SUM(O19*P19)</f>
        <v>4550</v>
      </c>
    </row>
    <row r="20" spans="2:17" ht="36" customHeight="1">
      <c r="J20" s="15">
        <f t="shared" si="1"/>
        <v>12</v>
      </c>
      <c r="K20" s="16" t="s">
        <v>102</v>
      </c>
      <c r="L20" s="16" t="s">
        <v>70</v>
      </c>
      <c r="M20" s="16" t="s">
        <v>4</v>
      </c>
      <c r="N20" s="16" t="s">
        <v>59</v>
      </c>
      <c r="O20" s="33">
        <v>12</v>
      </c>
      <c r="P20" s="33">
        <v>320</v>
      </c>
      <c r="Q20" s="33">
        <f>SUM(O20*P20)</f>
        <v>3840</v>
      </c>
    </row>
    <row r="21" spans="2:17" ht="15.75">
      <c r="J21" s="22"/>
      <c r="K21" s="23" t="s">
        <v>104</v>
      </c>
      <c r="L21" s="26"/>
      <c r="M21" s="23"/>
      <c r="N21" s="23"/>
      <c r="O21" s="24"/>
      <c r="P21" s="25"/>
      <c r="Q21" s="32">
        <f>SUM(Q16:Q20)</f>
        <v>15360</v>
      </c>
    </row>
    <row r="22" spans="2:17" ht="15.75" customHeight="1">
      <c r="J22" s="38" t="s">
        <v>101</v>
      </c>
      <c r="K22" s="39"/>
      <c r="L22" s="39"/>
      <c r="M22" s="39"/>
      <c r="N22" s="39"/>
      <c r="O22" s="39"/>
      <c r="P22" s="39"/>
      <c r="Q22" s="40"/>
    </row>
    <row r="23" spans="2:17" ht="31.5">
      <c r="B23" t="s">
        <v>18</v>
      </c>
      <c r="C23" t="s">
        <v>19</v>
      </c>
      <c r="D23" t="s">
        <v>16</v>
      </c>
      <c r="E23" s="4"/>
      <c r="F23">
        <v>450</v>
      </c>
      <c r="G23">
        <v>3</v>
      </c>
      <c r="J23" s="15">
        <f>J20+1</f>
        <v>13</v>
      </c>
      <c r="K23" s="16" t="s">
        <v>67</v>
      </c>
      <c r="L23" s="16" t="s">
        <v>68</v>
      </c>
      <c r="M23" s="17">
        <v>120</v>
      </c>
      <c r="N23" s="16" t="s">
        <v>62</v>
      </c>
      <c r="O23" s="33">
        <v>16</v>
      </c>
      <c r="P23" s="33">
        <v>280</v>
      </c>
      <c r="Q23" s="33">
        <f>SUM(O23*P23)</f>
        <v>4480</v>
      </c>
    </row>
    <row r="24" spans="2:17" ht="31.5">
      <c r="B24" t="s">
        <v>5</v>
      </c>
      <c r="C24" t="s">
        <v>6</v>
      </c>
      <c r="D24" t="s">
        <v>7</v>
      </c>
      <c r="E24" s="4"/>
      <c r="F24" s="5"/>
      <c r="J24" s="15">
        <f>J23+1</f>
        <v>14</v>
      </c>
      <c r="K24" s="27" t="s">
        <v>69</v>
      </c>
      <c r="L24" s="16" t="s">
        <v>70</v>
      </c>
      <c r="M24" s="16" t="s">
        <v>4</v>
      </c>
      <c r="N24" s="16" t="s">
        <v>59</v>
      </c>
      <c r="O24" s="33">
        <v>18</v>
      </c>
      <c r="P24" s="33">
        <v>320</v>
      </c>
      <c r="Q24" s="33">
        <f>SUM(O24*P24)</f>
        <v>5760</v>
      </c>
    </row>
    <row r="25" spans="2:17" ht="15.75">
      <c r="B25" t="s">
        <v>41</v>
      </c>
      <c r="C25" t="s">
        <v>4</v>
      </c>
      <c r="D25" t="s">
        <v>3</v>
      </c>
      <c r="E25" s="3"/>
      <c r="J25" s="15">
        <f>J24+1</f>
        <v>15</v>
      </c>
      <c r="K25" s="16" t="s">
        <v>79</v>
      </c>
      <c r="L25" s="16" t="s">
        <v>80</v>
      </c>
      <c r="M25" s="16" t="s">
        <v>81</v>
      </c>
      <c r="N25" s="16" t="s">
        <v>62</v>
      </c>
      <c r="O25" s="33">
        <v>7</v>
      </c>
      <c r="P25" s="33">
        <v>270</v>
      </c>
      <c r="Q25" s="33">
        <f>SUM(O25*P25)</f>
        <v>1890</v>
      </c>
    </row>
    <row r="26" spans="2:17" ht="15.75">
      <c r="B26" t="s">
        <v>11</v>
      </c>
      <c r="C26">
        <v>8</v>
      </c>
      <c r="D26" t="s">
        <v>3</v>
      </c>
      <c r="E26" s="4"/>
      <c r="F26" t="s">
        <v>12</v>
      </c>
      <c r="G26" t="s">
        <v>13</v>
      </c>
      <c r="J26" s="22"/>
      <c r="K26" s="23" t="s">
        <v>104</v>
      </c>
      <c r="L26" s="26"/>
      <c r="M26" s="23"/>
      <c r="N26" s="23"/>
      <c r="O26" s="24"/>
      <c r="P26" s="25"/>
      <c r="Q26" s="32">
        <f>SUM(Q23:Q25)</f>
        <v>12130</v>
      </c>
    </row>
    <row r="27" spans="2:17" ht="30">
      <c r="B27" s="10" t="s">
        <v>25</v>
      </c>
      <c r="C27" t="s">
        <v>26</v>
      </c>
      <c r="E27" s="8"/>
      <c r="F27">
        <v>270</v>
      </c>
      <c r="J27" s="38" t="s">
        <v>121</v>
      </c>
      <c r="K27" s="39"/>
      <c r="L27" s="39"/>
      <c r="M27" s="39"/>
      <c r="N27" s="39"/>
      <c r="O27" s="39"/>
      <c r="P27" s="39"/>
      <c r="Q27" s="40"/>
    </row>
    <row r="28" spans="2:17" ht="31.5">
      <c r="J28" s="15">
        <f>J25+1</f>
        <v>16</v>
      </c>
      <c r="K28" s="16" t="s">
        <v>105</v>
      </c>
      <c r="L28" s="16" t="s">
        <v>103</v>
      </c>
      <c r="M28" s="17"/>
      <c r="N28" s="17" t="s">
        <v>114</v>
      </c>
      <c r="O28" s="33">
        <v>6</v>
      </c>
      <c r="P28" s="33">
        <v>255</v>
      </c>
      <c r="Q28" s="32">
        <f>SUM(O28*P28)</f>
        <v>1530</v>
      </c>
    </row>
    <row r="29" spans="2:17" ht="15.75">
      <c r="J29" s="15"/>
      <c r="K29" s="65" t="s">
        <v>60</v>
      </c>
      <c r="L29" s="66"/>
      <c r="M29" s="67"/>
      <c r="N29" s="67"/>
      <c r="O29" s="67"/>
      <c r="P29" s="67"/>
      <c r="Q29" s="32">
        <f>Q7+Q14+Q21+Q26+Q28</f>
        <v>70840</v>
      </c>
    </row>
    <row r="30" spans="2:17" ht="15.75">
      <c r="J30" s="38"/>
      <c r="K30" s="39"/>
      <c r="L30" s="39"/>
      <c r="M30" s="39"/>
      <c r="N30" s="39"/>
      <c r="O30" s="39"/>
      <c r="P30" s="39"/>
      <c r="Q30" s="40"/>
    </row>
    <row r="31" spans="2:17" ht="15.75" customHeight="1">
      <c r="J31" s="38" t="s">
        <v>122</v>
      </c>
      <c r="K31" s="39"/>
      <c r="L31" s="39"/>
      <c r="M31" s="39"/>
      <c r="N31" s="39"/>
      <c r="O31" s="39"/>
      <c r="P31" s="50"/>
      <c r="Q31" s="50"/>
    </row>
    <row r="32" spans="2:17" ht="31.5">
      <c r="J32" s="28" t="s">
        <v>123</v>
      </c>
      <c r="K32" s="68" t="s">
        <v>124</v>
      </c>
      <c r="L32" s="69"/>
      <c r="M32" s="70"/>
      <c r="N32" s="28" t="s">
        <v>125</v>
      </c>
      <c r="O32" s="28" t="s">
        <v>126</v>
      </c>
      <c r="P32" s="28" t="s">
        <v>127</v>
      </c>
      <c r="Q32" s="28" t="s">
        <v>128</v>
      </c>
    </row>
    <row r="33" spans="10:17" ht="15.75">
      <c r="J33" s="28"/>
      <c r="K33" s="57" t="s">
        <v>142</v>
      </c>
      <c r="L33" s="58"/>
      <c r="M33" s="59"/>
      <c r="N33" s="28"/>
      <c r="O33" s="28"/>
      <c r="P33" s="28"/>
      <c r="Q33" s="28"/>
    </row>
    <row r="34" spans="10:17" ht="15.75">
      <c r="J34" s="28">
        <v>1</v>
      </c>
      <c r="K34" s="47" t="s">
        <v>143</v>
      </c>
      <c r="L34" s="48"/>
      <c r="M34" s="49"/>
      <c r="N34" s="28" t="s">
        <v>115</v>
      </c>
      <c r="O34" s="34">
        <v>58</v>
      </c>
      <c r="P34" s="34">
        <v>500</v>
      </c>
      <c r="Q34" s="35">
        <f>O34*P34</f>
        <v>29000</v>
      </c>
    </row>
    <row r="35" spans="10:17" ht="15.75">
      <c r="J35" s="28"/>
      <c r="K35" s="57" t="s">
        <v>129</v>
      </c>
      <c r="L35" s="58"/>
      <c r="M35" s="59"/>
      <c r="N35" s="28"/>
      <c r="O35" s="34"/>
      <c r="P35" s="34"/>
      <c r="Q35" s="34"/>
    </row>
    <row r="36" spans="10:17" ht="15.75">
      <c r="J36" s="28">
        <f>J34+1</f>
        <v>2</v>
      </c>
      <c r="K36" s="47" t="s">
        <v>116</v>
      </c>
      <c r="L36" s="48"/>
      <c r="M36" s="49"/>
      <c r="N36" s="28" t="s">
        <v>141</v>
      </c>
      <c r="O36" s="34">
        <v>1</v>
      </c>
      <c r="P36" s="34">
        <v>650</v>
      </c>
      <c r="Q36" s="34">
        <f>O36*P36</f>
        <v>650</v>
      </c>
    </row>
    <row r="37" spans="10:17" ht="15.75">
      <c r="J37" s="28">
        <f>J36+1</f>
        <v>3</v>
      </c>
      <c r="K37" s="47" t="s">
        <v>108</v>
      </c>
      <c r="L37" s="48"/>
      <c r="M37" s="49"/>
      <c r="N37" s="28" t="s">
        <v>114</v>
      </c>
      <c r="O37" s="34">
        <f>ROUND((1.5*2.6),0)</f>
        <v>4</v>
      </c>
      <c r="P37" s="34">
        <v>55</v>
      </c>
      <c r="Q37" s="34">
        <f t="shared" ref="Q37:Q43" si="2">O37*P37</f>
        <v>220</v>
      </c>
    </row>
    <row r="38" spans="10:17" ht="15.75">
      <c r="J38" s="28">
        <f t="shared" ref="J38:J44" si="3">J37+1</f>
        <v>4</v>
      </c>
      <c r="K38" s="47" t="s">
        <v>109</v>
      </c>
      <c r="L38" s="48"/>
      <c r="M38" s="49"/>
      <c r="N38" s="28" t="s">
        <v>114</v>
      </c>
      <c r="O38" s="34">
        <v>12</v>
      </c>
      <c r="P38" s="34">
        <v>755</v>
      </c>
      <c r="Q38" s="34">
        <f t="shared" si="2"/>
        <v>9060</v>
      </c>
    </row>
    <row r="39" spans="10:17" ht="15.75">
      <c r="J39" s="28">
        <f t="shared" si="3"/>
        <v>5</v>
      </c>
      <c r="K39" s="47" t="s">
        <v>144</v>
      </c>
      <c r="L39" s="48"/>
      <c r="M39" s="49"/>
      <c r="N39" s="28" t="s">
        <v>115</v>
      </c>
      <c r="O39" s="34">
        <v>1</v>
      </c>
      <c r="P39" s="34">
        <v>800</v>
      </c>
      <c r="Q39" s="34">
        <f t="shared" si="2"/>
        <v>800</v>
      </c>
    </row>
    <row r="40" spans="10:17" ht="15.75">
      <c r="J40" s="28">
        <f t="shared" si="3"/>
        <v>6</v>
      </c>
      <c r="K40" s="47" t="s">
        <v>120</v>
      </c>
      <c r="L40" s="48"/>
      <c r="M40" s="49"/>
      <c r="N40" s="28" t="s">
        <v>115</v>
      </c>
      <c r="O40" s="34">
        <v>23</v>
      </c>
      <c r="P40" s="34">
        <v>127</v>
      </c>
      <c r="Q40" s="34">
        <f t="shared" si="2"/>
        <v>2921</v>
      </c>
    </row>
    <row r="41" spans="10:17" ht="15.75">
      <c r="J41" s="28">
        <f t="shared" si="3"/>
        <v>7</v>
      </c>
      <c r="K41" s="47" t="s">
        <v>117</v>
      </c>
      <c r="L41" s="48"/>
      <c r="M41" s="49"/>
      <c r="N41" s="28" t="s">
        <v>114</v>
      </c>
      <c r="O41" s="34">
        <f>ROUND((0.2*0.15*42*3),1)</f>
        <v>3.8</v>
      </c>
      <c r="P41" s="34">
        <v>490</v>
      </c>
      <c r="Q41" s="34">
        <f t="shared" si="2"/>
        <v>1862</v>
      </c>
    </row>
    <row r="42" spans="10:17" ht="15.75">
      <c r="J42" s="28">
        <f t="shared" si="3"/>
        <v>8</v>
      </c>
      <c r="K42" s="47" t="s">
        <v>112</v>
      </c>
      <c r="L42" s="48"/>
      <c r="M42" s="49"/>
      <c r="N42" s="28" t="s">
        <v>113</v>
      </c>
      <c r="O42" s="34">
        <v>0.3</v>
      </c>
      <c r="P42" s="34">
        <v>9400</v>
      </c>
      <c r="Q42" s="34">
        <f t="shared" si="2"/>
        <v>2820</v>
      </c>
    </row>
    <row r="43" spans="10:17" ht="27" customHeight="1">
      <c r="J43" s="28">
        <f t="shared" si="3"/>
        <v>9</v>
      </c>
      <c r="K43" s="47" t="s">
        <v>181</v>
      </c>
      <c r="L43" s="48"/>
      <c r="M43" s="49"/>
      <c r="N43" s="28" t="s">
        <v>115</v>
      </c>
      <c r="O43" s="34">
        <v>1</v>
      </c>
      <c r="P43" s="34">
        <v>9720</v>
      </c>
      <c r="Q43" s="34">
        <f t="shared" si="2"/>
        <v>9720</v>
      </c>
    </row>
    <row r="44" spans="10:17" ht="15.75">
      <c r="J44" s="28">
        <f t="shared" si="3"/>
        <v>10</v>
      </c>
      <c r="K44" s="47" t="s">
        <v>110</v>
      </c>
      <c r="L44" s="48"/>
      <c r="M44" s="49"/>
      <c r="N44" s="28" t="s">
        <v>115</v>
      </c>
      <c r="O44" s="34">
        <v>1</v>
      </c>
      <c r="P44" s="34">
        <v>38149</v>
      </c>
      <c r="Q44" s="34">
        <v>57390</v>
      </c>
    </row>
    <row r="45" spans="10:17" ht="15.75">
      <c r="J45" s="28"/>
      <c r="K45" s="41" t="s">
        <v>111</v>
      </c>
      <c r="L45" s="63"/>
      <c r="M45" s="64"/>
      <c r="N45" s="28"/>
      <c r="O45" s="34"/>
      <c r="P45" s="34"/>
      <c r="Q45" s="35">
        <f>SUM(Q36:Q44)</f>
        <v>85443</v>
      </c>
    </row>
    <row r="46" spans="10:17" ht="15.75">
      <c r="J46" s="28"/>
      <c r="K46" s="57" t="s">
        <v>138</v>
      </c>
      <c r="L46" s="58"/>
      <c r="M46" s="59"/>
      <c r="N46" s="28"/>
      <c r="O46" s="34"/>
      <c r="P46" s="34"/>
      <c r="Q46" s="34"/>
    </row>
    <row r="47" spans="10:17" ht="15.75">
      <c r="J47" s="28">
        <f>J44+1</f>
        <v>11</v>
      </c>
      <c r="K47" s="47" t="s">
        <v>130</v>
      </c>
      <c r="L47" s="48"/>
      <c r="M47" s="49"/>
      <c r="N47" s="28" t="s">
        <v>131</v>
      </c>
      <c r="O47" s="34">
        <v>57</v>
      </c>
      <c r="P47" s="34">
        <v>228</v>
      </c>
      <c r="Q47" s="34">
        <f>O47*P47</f>
        <v>12996</v>
      </c>
    </row>
    <row r="48" spans="10:17" ht="15.75">
      <c r="J48" s="28">
        <f>J47+1</f>
        <v>12</v>
      </c>
      <c r="K48" s="47" t="s">
        <v>132</v>
      </c>
      <c r="L48" s="48"/>
      <c r="M48" s="49"/>
      <c r="N48" s="28" t="s">
        <v>115</v>
      </c>
      <c r="O48" s="34">
        <v>200</v>
      </c>
      <c r="P48" s="34">
        <v>20</v>
      </c>
      <c r="Q48" s="34">
        <f t="shared" ref="Q48:Q50" si="4">O48*P48</f>
        <v>4000</v>
      </c>
    </row>
    <row r="49" spans="10:17" ht="15.75" customHeight="1">
      <c r="J49" s="28">
        <f t="shared" ref="J49:J50" si="5">J48+1</f>
        <v>13</v>
      </c>
      <c r="K49" s="47" t="s">
        <v>133</v>
      </c>
      <c r="L49" s="48"/>
      <c r="M49" s="49"/>
      <c r="N49" s="28" t="s">
        <v>115</v>
      </c>
      <c r="O49" s="34">
        <v>10</v>
      </c>
      <c r="P49" s="34">
        <v>20</v>
      </c>
      <c r="Q49" s="34">
        <f t="shared" si="4"/>
        <v>200</v>
      </c>
    </row>
    <row r="50" spans="10:17" ht="15.75" customHeight="1">
      <c r="J50" s="28">
        <f t="shared" si="5"/>
        <v>14</v>
      </c>
      <c r="K50" s="47" t="s">
        <v>134</v>
      </c>
      <c r="L50" s="48"/>
      <c r="M50" s="49"/>
      <c r="N50" s="28" t="s">
        <v>131</v>
      </c>
      <c r="O50" s="34">
        <v>12</v>
      </c>
      <c r="P50" s="34">
        <v>170</v>
      </c>
      <c r="Q50" s="34">
        <f t="shared" si="4"/>
        <v>2040</v>
      </c>
    </row>
    <row r="51" spans="10:17" ht="15.75" customHeight="1">
      <c r="J51" s="28"/>
      <c r="K51" s="41" t="s">
        <v>104</v>
      </c>
      <c r="L51" s="63"/>
      <c r="M51" s="64"/>
      <c r="N51" s="28"/>
      <c r="O51" s="34"/>
      <c r="P51" s="34"/>
      <c r="Q51" s="35">
        <f>SUM(Q47:Q50)</f>
        <v>19236</v>
      </c>
    </row>
    <row r="52" spans="10:17" ht="15.75">
      <c r="J52" s="28"/>
      <c r="K52" s="57" t="s">
        <v>135</v>
      </c>
      <c r="L52" s="58"/>
      <c r="M52" s="59"/>
      <c r="N52" s="28"/>
      <c r="O52" s="34"/>
      <c r="P52" s="34"/>
      <c r="Q52" s="34"/>
    </row>
    <row r="53" spans="10:17" ht="15.75" customHeight="1">
      <c r="J53" s="28">
        <f>J50+1</f>
        <v>15</v>
      </c>
      <c r="K53" s="47" t="s">
        <v>130</v>
      </c>
      <c r="L53" s="48"/>
      <c r="M53" s="49"/>
      <c r="N53" s="28" t="s">
        <v>131</v>
      </c>
      <c r="O53" s="34">
        <v>74</v>
      </c>
      <c r="P53" s="34">
        <v>228</v>
      </c>
      <c r="Q53" s="34">
        <f>O53*P53</f>
        <v>16872</v>
      </c>
    </row>
    <row r="54" spans="10:17" ht="15.75" customHeight="1">
      <c r="J54" s="28">
        <f>J53+1</f>
        <v>16</v>
      </c>
      <c r="K54" s="47" t="s">
        <v>132</v>
      </c>
      <c r="L54" s="48"/>
      <c r="M54" s="49"/>
      <c r="N54" s="28" t="s">
        <v>115</v>
      </c>
      <c r="O54" s="34">
        <v>300</v>
      </c>
      <c r="P54" s="34">
        <v>20</v>
      </c>
      <c r="Q54" s="34">
        <f t="shared" ref="Q54:Q57" si="6">O54*P54</f>
        <v>6000</v>
      </c>
    </row>
    <row r="55" spans="10:17" ht="15.75" customHeight="1">
      <c r="J55" s="28">
        <f t="shared" ref="J55:J58" si="7">J54+1</f>
        <v>17</v>
      </c>
      <c r="K55" s="47" t="s">
        <v>133</v>
      </c>
      <c r="L55" s="48"/>
      <c r="M55" s="49"/>
      <c r="N55" s="28" t="s">
        <v>115</v>
      </c>
      <c r="O55" s="34">
        <v>15</v>
      </c>
      <c r="P55" s="34">
        <v>20</v>
      </c>
      <c r="Q55" s="34">
        <f t="shared" si="6"/>
        <v>300</v>
      </c>
    </row>
    <row r="56" spans="10:17" ht="15.75" customHeight="1">
      <c r="J56" s="28">
        <f t="shared" si="7"/>
        <v>18</v>
      </c>
      <c r="K56" s="47" t="s">
        <v>134</v>
      </c>
      <c r="L56" s="48"/>
      <c r="M56" s="49"/>
      <c r="N56" s="28" t="s">
        <v>131</v>
      </c>
      <c r="O56" s="34">
        <v>12</v>
      </c>
      <c r="P56" s="34">
        <v>170</v>
      </c>
      <c r="Q56" s="34">
        <f t="shared" si="6"/>
        <v>2040</v>
      </c>
    </row>
    <row r="57" spans="10:17" ht="15.75" customHeight="1">
      <c r="J57" s="28">
        <f t="shared" si="7"/>
        <v>19</v>
      </c>
      <c r="K57" s="47" t="s">
        <v>136</v>
      </c>
      <c r="L57" s="48"/>
      <c r="M57" s="49"/>
      <c r="N57" s="28" t="s">
        <v>115</v>
      </c>
      <c r="O57" s="34">
        <v>63</v>
      </c>
      <c r="P57" s="34">
        <v>250</v>
      </c>
      <c r="Q57" s="34">
        <f t="shared" si="6"/>
        <v>15750</v>
      </c>
    </row>
    <row r="58" spans="10:17" ht="15.75" customHeight="1">
      <c r="J58" s="28">
        <f t="shared" si="7"/>
        <v>20</v>
      </c>
      <c r="K58" s="47" t="s">
        <v>137</v>
      </c>
      <c r="L58" s="48"/>
      <c r="M58" s="49"/>
      <c r="N58" s="28" t="s">
        <v>115</v>
      </c>
      <c r="O58" s="34">
        <v>63</v>
      </c>
      <c r="P58" s="34">
        <v>68</v>
      </c>
      <c r="Q58" s="34">
        <f t="shared" ref="Q58" si="8">O58*P58</f>
        <v>4284</v>
      </c>
    </row>
    <row r="59" spans="10:17" ht="15.75">
      <c r="J59" s="28"/>
      <c r="K59" s="41" t="s">
        <v>104</v>
      </c>
      <c r="L59" s="63" t="s">
        <v>111</v>
      </c>
      <c r="M59" s="64"/>
      <c r="N59" s="28"/>
      <c r="O59" s="34"/>
      <c r="P59" s="34"/>
      <c r="Q59" s="35">
        <f>SUM(Q53:Q58)</f>
        <v>45246</v>
      </c>
    </row>
    <row r="60" spans="10:17" ht="15.75">
      <c r="J60" s="28"/>
      <c r="K60" s="57" t="s">
        <v>139</v>
      </c>
      <c r="L60" s="58"/>
      <c r="M60" s="59"/>
      <c r="N60" s="28"/>
      <c r="O60" s="34"/>
      <c r="P60" s="34"/>
      <c r="Q60" s="34"/>
    </row>
    <row r="61" spans="10:17" ht="15.75" customHeight="1">
      <c r="J61" s="28">
        <f>J58+1</f>
        <v>21</v>
      </c>
      <c r="K61" s="47" t="s">
        <v>116</v>
      </c>
      <c r="L61" s="48"/>
      <c r="M61" s="49"/>
      <c r="N61" s="28" t="s">
        <v>141</v>
      </c>
      <c r="O61" s="34">
        <v>1.9</v>
      </c>
      <c r="P61" s="34">
        <v>650</v>
      </c>
      <c r="Q61" s="34">
        <f>O61*P61</f>
        <v>1235</v>
      </c>
    </row>
    <row r="62" spans="10:17" ht="15.75" customHeight="1">
      <c r="J62" s="28">
        <f>J61+1</f>
        <v>22</v>
      </c>
      <c r="K62" s="47" t="s">
        <v>112</v>
      </c>
      <c r="L62" s="48"/>
      <c r="M62" s="49"/>
      <c r="N62" s="28" t="s">
        <v>113</v>
      </c>
      <c r="O62" s="34">
        <v>0.7</v>
      </c>
      <c r="P62" s="34">
        <v>9400</v>
      </c>
      <c r="Q62" s="34">
        <f t="shared" ref="Q62:Q64" si="9">O62*P62</f>
        <v>6580</v>
      </c>
    </row>
    <row r="63" spans="10:17" ht="15.75">
      <c r="J63" s="28">
        <f t="shared" ref="J63:J64" si="10">J62+1</f>
        <v>23</v>
      </c>
      <c r="K63" s="47" t="s">
        <v>140</v>
      </c>
      <c r="L63" s="48"/>
      <c r="M63" s="49"/>
      <c r="N63" s="28" t="s">
        <v>141</v>
      </c>
      <c r="O63" s="34">
        <v>1.7</v>
      </c>
      <c r="P63" s="34">
        <v>900</v>
      </c>
      <c r="Q63" s="34">
        <f t="shared" si="9"/>
        <v>1530</v>
      </c>
    </row>
    <row r="64" spans="10:17" ht="15.75" customHeight="1">
      <c r="J64" s="28">
        <f t="shared" si="10"/>
        <v>24</v>
      </c>
      <c r="K64" s="47" t="s">
        <v>108</v>
      </c>
      <c r="L64" s="48"/>
      <c r="M64" s="49"/>
      <c r="N64" s="28" t="s">
        <v>114</v>
      </c>
      <c r="O64" s="34">
        <v>9</v>
      </c>
      <c r="P64" s="34">
        <v>170</v>
      </c>
      <c r="Q64" s="34">
        <f t="shared" si="9"/>
        <v>1530</v>
      </c>
    </row>
    <row r="65" spans="10:17" ht="15.75">
      <c r="J65" s="28"/>
      <c r="K65" s="41" t="s">
        <v>104</v>
      </c>
      <c r="L65" s="63" t="s">
        <v>111</v>
      </c>
      <c r="M65" s="64"/>
      <c r="N65" s="28"/>
      <c r="O65" s="34"/>
      <c r="P65" s="34"/>
      <c r="Q65" s="35">
        <f>SUM(Q61:Q64)</f>
        <v>10875</v>
      </c>
    </row>
    <row r="66" spans="10:17" ht="15.75">
      <c r="J66" s="28"/>
      <c r="K66" s="60" t="s">
        <v>147</v>
      </c>
      <c r="L66" s="61"/>
      <c r="M66" s="62"/>
      <c r="N66" s="28"/>
      <c r="O66" s="34"/>
      <c r="P66" s="34"/>
      <c r="Q66" s="34"/>
    </row>
    <row r="67" spans="10:17" ht="15.75">
      <c r="J67" s="28">
        <f>J64+1</f>
        <v>25</v>
      </c>
      <c r="K67" s="41" t="s">
        <v>148</v>
      </c>
      <c r="L67" s="42"/>
      <c r="M67" s="43"/>
      <c r="N67" s="28" t="s">
        <v>115</v>
      </c>
      <c r="O67" s="34">
        <v>2</v>
      </c>
      <c r="P67" s="34">
        <v>5340</v>
      </c>
      <c r="Q67" s="34">
        <f>O67*P67</f>
        <v>10680</v>
      </c>
    </row>
    <row r="68" spans="10:17" ht="15.75">
      <c r="J68" s="28">
        <f>J67+1</f>
        <v>26</v>
      </c>
      <c r="K68" s="41" t="s">
        <v>118</v>
      </c>
      <c r="L68" s="42"/>
      <c r="M68" s="43"/>
      <c r="N68" s="28" t="s">
        <v>115</v>
      </c>
      <c r="O68" s="34">
        <v>7</v>
      </c>
      <c r="P68" s="34">
        <v>7985</v>
      </c>
      <c r="Q68" s="34">
        <f t="shared" ref="Q68:Q69" si="11">O68*P68</f>
        <v>55895</v>
      </c>
    </row>
    <row r="69" spans="10:17" ht="15.75">
      <c r="J69" s="28">
        <f>J68+1</f>
        <v>27</v>
      </c>
      <c r="K69" s="41" t="s">
        <v>119</v>
      </c>
      <c r="L69" s="42"/>
      <c r="M69" s="43"/>
      <c r="N69" s="28" t="s">
        <v>115</v>
      </c>
      <c r="O69" s="34">
        <v>1</v>
      </c>
      <c r="P69" s="34">
        <v>2148</v>
      </c>
      <c r="Q69" s="34">
        <f t="shared" si="11"/>
        <v>2148</v>
      </c>
    </row>
    <row r="70" spans="10:17" ht="15.75">
      <c r="J70" s="28"/>
      <c r="K70" s="41" t="s">
        <v>104</v>
      </c>
      <c r="L70" s="42"/>
      <c r="M70" s="43"/>
      <c r="N70" s="28"/>
      <c r="O70" s="34">
        <f>SUM(O67:O69)</f>
        <v>10</v>
      </c>
      <c r="P70" s="34"/>
      <c r="Q70" s="35">
        <f>SUM(Q67:Q69)</f>
        <v>68723</v>
      </c>
    </row>
    <row r="71" spans="10:17" ht="15.75">
      <c r="J71" s="28"/>
      <c r="K71" s="57" t="s">
        <v>145</v>
      </c>
      <c r="L71" s="58"/>
      <c r="M71" s="59"/>
      <c r="N71" s="28"/>
      <c r="O71" s="34"/>
      <c r="P71" s="34"/>
      <c r="Q71" s="34"/>
    </row>
    <row r="72" spans="10:17" ht="15.75" customHeight="1">
      <c r="J72" s="28">
        <f>J69+1</f>
        <v>28</v>
      </c>
      <c r="K72" s="47" t="s">
        <v>146</v>
      </c>
      <c r="L72" s="48"/>
      <c r="M72" s="49"/>
      <c r="N72" s="28" t="s">
        <v>115</v>
      </c>
      <c r="O72" s="34">
        <v>3</v>
      </c>
      <c r="P72" s="34">
        <v>2405</v>
      </c>
      <c r="Q72" s="34">
        <f>O72*P72</f>
        <v>7215</v>
      </c>
    </row>
    <row r="73" spans="10:17" ht="15.75" customHeight="1">
      <c r="J73" s="28">
        <f>J72+1</f>
        <v>29</v>
      </c>
      <c r="K73" s="47" t="s">
        <v>175</v>
      </c>
      <c r="L73" s="48">
        <v>200</v>
      </c>
      <c r="M73" s="49">
        <v>200</v>
      </c>
      <c r="N73" s="28" t="s">
        <v>115</v>
      </c>
      <c r="O73" s="34">
        <v>1</v>
      </c>
      <c r="P73" s="34">
        <v>5666</v>
      </c>
      <c r="Q73" s="34">
        <f t="shared" ref="Q73:Q84" si="12">O73*P73</f>
        <v>5666</v>
      </c>
    </row>
    <row r="74" spans="10:17" ht="15.75" customHeight="1">
      <c r="J74" s="28">
        <f t="shared" ref="J74:J84" si="13">J73+1</f>
        <v>30</v>
      </c>
      <c r="K74" s="47" t="s">
        <v>176</v>
      </c>
      <c r="L74" s="48">
        <v>200</v>
      </c>
      <c r="M74" s="49">
        <v>500</v>
      </c>
      <c r="N74" s="28" t="s">
        <v>115</v>
      </c>
      <c r="O74" s="34">
        <v>1</v>
      </c>
      <c r="P74" s="34">
        <v>4225</v>
      </c>
      <c r="Q74" s="34">
        <f t="shared" si="12"/>
        <v>4225</v>
      </c>
    </row>
    <row r="75" spans="10:17" ht="15.75" customHeight="1">
      <c r="J75" s="28">
        <f t="shared" si="13"/>
        <v>31</v>
      </c>
      <c r="K75" s="47" t="s">
        <v>177</v>
      </c>
      <c r="L75" s="48">
        <v>200</v>
      </c>
      <c r="M75" s="49">
        <v>600</v>
      </c>
      <c r="N75" s="28" t="s">
        <v>115</v>
      </c>
      <c r="O75" s="34">
        <v>21</v>
      </c>
      <c r="P75" s="34">
        <v>2877</v>
      </c>
      <c r="Q75" s="34">
        <f t="shared" si="12"/>
        <v>60417</v>
      </c>
    </row>
    <row r="76" spans="10:17" ht="15.75" customHeight="1">
      <c r="J76" s="28">
        <f t="shared" si="13"/>
        <v>32</v>
      </c>
      <c r="K76" s="47" t="s">
        <v>178</v>
      </c>
      <c r="L76" s="48">
        <v>200</v>
      </c>
      <c r="M76" s="49">
        <v>200</v>
      </c>
      <c r="N76" s="28" t="s">
        <v>115</v>
      </c>
      <c r="O76" s="34">
        <v>22</v>
      </c>
      <c r="P76" s="34">
        <v>2195</v>
      </c>
      <c r="Q76" s="34">
        <f t="shared" si="12"/>
        <v>48290</v>
      </c>
    </row>
    <row r="77" spans="10:17" ht="15.75" customHeight="1">
      <c r="J77" s="28">
        <f t="shared" si="13"/>
        <v>33</v>
      </c>
      <c r="K77" s="47" t="s">
        <v>179</v>
      </c>
      <c r="L77" s="48">
        <v>200</v>
      </c>
      <c r="M77" s="49">
        <v>200</v>
      </c>
      <c r="N77" s="28" t="s">
        <v>115</v>
      </c>
      <c r="O77" s="34">
        <v>1</v>
      </c>
      <c r="P77" s="34">
        <v>5545</v>
      </c>
      <c r="Q77" s="34">
        <f t="shared" si="12"/>
        <v>5545</v>
      </c>
    </row>
    <row r="78" spans="10:17" ht="15.75" customHeight="1">
      <c r="J78" s="28">
        <f t="shared" si="13"/>
        <v>34</v>
      </c>
      <c r="K78" s="47" t="s">
        <v>180</v>
      </c>
      <c r="L78" s="48">
        <v>500</v>
      </c>
      <c r="M78" s="49">
        <v>400</v>
      </c>
      <c r="N78" s="28" t="s">
        <v>115</v>
      </c>
      <c r="O78" s="34">
        <v>5</v>
      </c>
      <c r="P78" s="34">
        <v>5450</v>
      </c>
      <c r="Q78" s="34">
        <f>O78*P78</f>
        <v>27250</v>
      </c>
    </row>
    <row r="79" spans="10:17" ht="17.25" customHeight="1">
      <c r="J79" s="28">
        <f t="shared" si="13"/>
        <v>35</v>
      </c>
      <c r="K79" s="47" t="s">
        <v>151</v>
      </c>
      <c r="L79" s="48"/>
      <c r="M79" s="49"/>
      <c r="N79" s="28" t="s">
        <v>115</v>
      </c>
      <c r="O79" s="34">
        <v>1</v>
      </c>
      <c r="P79" s="34">
        <v>16630</v>
      </c>
      <c r="Q79" s="34">
        <f t="shared" si="12"/>
        <v>16630</v>
      </c>
    </row>
    <row r="80" spans="10:17" ht="15.75">
      <c r="J80" s="28">
        <f t="shared" si="13"/>
        <v>36</v>
      </c>
      <c r="K80" s="47" t="s">
        <v>152</v>
      </c>
      <c r="L80" s="48"/>
      <c r="M80" s="49"/>
      <c r="N80" s="28" t="s">
        <v>115</v>
      </c>
      <c r="O80" s="34">
        <v>3</v>
      </c>
      <c r="P80" s="34">
        <v>9880</v>
      </c>
      <c r="Q80" s="34">
        <f t="shared" si="12"/>
        <v>29640</v>
      </c>
    </row>
    <row r="81" spans="10:17" ht="15.75">
      <c r="J81" s="28">
        <f t="shared" si="13"/>
        <v>37</v>
      </c>
      <c r="K81" s="47" t="s">
        <v>150</v>
      </c>
      <c r="L81" s="48"/>
      <c r="M81" s="49"/>
      <c r="N81" s="28" t="s">
        <v>115</v>
      </c>
      <c r="O81" s="34">
        <v>2</v>
      </c>
      <c r="P81" s="34">
        <v>17155</v>
      </c>
      <c r="Q81" s="34">
        <f t="shared" si="12"/>
        <v>34310</v>
      </c>
    </row>
    <row r="82" spans="10:17" ht="15.75">
      <c r="J82" s="28">
        <f t="shared" si="13"/>
        <v>38</v>
      </c>
      <c r="K82" s="47" t="s">
        <v>149</v>
      </c>
      <c r="L82" s="48"/>
      <c r="M82" s="49"/>
      <c r="N82" s="28" t="s">
        <v>115</v>
      </c>
      <c r="O82" s="34">
        <v>2</v>
      </c>
      <c r="P82" s="34">
        <v>16525</v>
      </c>
      <c r="Q82" s="34">
        <f t="shared" si="12"/>
        <v>33050</v>
      </c>
    </row>
    <row r="83" spans="10:17" ht="15.75">
      <c r="J83" s="28">
        <f t="shared" si="13"/>
        <v>39</v>
      </c>
      <c r="K83" s="47" t="s">
        <v>182</v>
      </c>
      <c r="L83" s="48"/>
      <c r="M83" s="49"/>
      <c r="N83" s="28" t="s">
        <v>115</v>
      </c>
      <c r="O83" s="34">
        <v>1</v>
      </c>
      <c r="P83" s="34">
        <v>29500</v>
      </c>
      <c r="Q83" s="34">
        <f t="shared" si="12"/>
        <v>29500</v>
      </c>
    </row>
    <row r="84" spans="10:17" ht="15.75">
      <c r="J84" s="28">
        <f t="shared" si="13"/>
        <v>40</v>
      </c>
      <c r="K84" s="47" t="s">
        <v>174</v>
      </c>
      <c r="L84" s="48"/>
      <c r="M84" s="49"/>
      <c r="N84" s="28" t="s">
        <v>115</v>
      </c>
      <c r="O84" s="34">
        <v>2</v>
      </c>
      <c r="P84" s="34">
        <v>15521</v>
      </c>
      <c r="Q84" s="34">
        <f t="shared" si="12"/>
        <v>31042</v>
      </c>
    </row>
    <row r="85" spans="10:17" ht="15.75">
      <c r="J85" s="28"/>
      <c r="K85" s="41" t="s">
        <v>104</v>
      </c>
      <c r="L85" s="42"/>
      <c r="M85" s="43"/>
      <c r="N85" s="28"/>
      <c r="O85" s="28"/>
      <c r="P85" s="28"/>
      <c r="Q85" s="35">
        <f>SUM(Q72:Q84)</f>
        <v>332780</v>
      </c>
    </row>
    <row r="86" spans="10:17" ht="15.75">
      <c r="J86" s="28"/>
      <c r="K86" s="57" t="s">
        <v>153</v>
      </c>
      <c r="L86" s="58"/>
      <c r="M86" s="59"/>
      <c r="N86" s="28"/>
      <c r="O86" s="28"/>
      <c r="P86" s="28"/>
      <c r="Q86" s="28"/>
    </row>
    <row r="87" spans="10:17" ht="30.75" customHeight="1">
      <c r="J87" s="28">
        <f>J84+1</f>
        <v>41</v>
      </c>
      <c r="K87" s="47" t="s">
        <v>156</v>
      </c>
      <c r="L87" s="48"/>
      <c r="M87" s="49"/>
      <c r="N87" s="28" t="s">
        <v>115</v>
      </c>
      <c r="O87" s="34">
        <v>1</v>
      </c>
      <c r="P87" s="34">
        <v>1107</v>
      </c>
      <c r="Q87" s="34">
        <f>O87*P87</f>
        <v>1107</v>
      </c>
    </row>
    <row r="88" spans="10:17" ht="15.75">
      <c r="J88" s="28">
        <f>J87+1</f>
        <v>42</v>
      </c>
      <c r="K88" s="47" t="s">
        <v>154</v>
      </c>
      <c r="L88" s="48"/>
      <c r="M88" s="49"/>
      <c r="N88" s="28" t="s">
        <v>115</v>
      </c>
      <c r="O88" s="34">
        <v>3</v>
      </c>
      <c r="P88" s="34">
        <v>290</v>
      </c>
      <c r="Q88" s="34">
        <f t="shared" ref="Q88:Q90" si="14">O88*P88</f>
        <v>870</v>
      </c>
    </row>
    <row r="89" spans="10:17" ht="15.75" customHeight="1">
      <c r="J89" s="28">
        <f>J88+1</f>
        <v>43</v>
      </c>
      <c r="K89" s="47" t="s">
        <v>155</v>
      </c>
      <c r="L89" s="48"/>
      <c r="M89" s="49"/>
      <c r="N89" s="28" t="s">
        <v>115</v>
      </c>
      <c r="O89" s="34">
        <v>10</v>
      </c>
      <c r="P89" s="34">
        <v>290</v>
      </c>
      <c r="Q89" s="34">
        <f t="shared" si="14"/>
        <v>2900</v>
      </c>
    </row>
    <row r="90" spans="10:17" ht="15.75">
      <c r="J90" s="28">
        <f>J89+1</f>
        <v>44</v>
      </c>
      <c r="K90" s="47" t="s">
        <v>157</v>
      </c>
      <c r="L90" s="48"/>
      <c r="M90" s="49"/>
      <c r="N90" s="28" t="s">
        <v>115</v>
      </c>
      <c r="O90" s="34">
        <v>7</v>
      </c>
      <c r="P90" s="34">
        <v>250</v>
      </c>
      <c r="Q90" s="34">
        <f t="shared" si="14"/>
        <v>1750</v>
      </c>
    </row>
    <row r="91" spans="10:17" ht="15.75">
      <c r="J91" s="28"/>
      <c r="K91" s="41" t="s">
        <v>104</v>
      </c>
      <c r="L91" s="42"/>
      <c r="M91" s="43"/>
      <c r="N91" s="28"/>
      <c r="O91" s="28"/>
      <c r="P91" s="28"/>
      <c r="Q91" s="35">
        <f>SUM(Q87:Q90)</f>
        <v>6627</v>
      </c>
    </row>
    <row r="92" spans="10:17" ht="15.75" customHeight="1">
      <c r="J92" s="15"/>
      <c r="K92" s="54" t="s">
        <v>169</v>
      </c>
      <c r="L92" s="55"/>
      <c r="M92" s="56"/>
      <c r="N92" s="41"/>
      <c r="O92" s="42"/>
      <c r="P92" s="43"/>
      <c r="Q92" s="32">
        <f>Q34+Q45+Q51+Q59+Q65+Q70+Q85+Q91</f>
        <v>597930</v>
      </c>
    </row>
    <row r="93" spans="10:17" ht="15.75" customHeight="1">
      <c r="J93" s="38" t="s">
        <v>158</v>
      </c>
      <c r="K93" s="39" t="s">
        <v>158</v>
      </c>
      <c r="L93" s="39"/>
      <c r="M93" s="39"/>
      <c r="N93" s="39"/>
      <c r="O93" s="39"/>
      <c r="P93" s="50"/>
      <c r="Q93" s="50"/>
    </row>
    <row r="94" spans="10:17" ht="31.5" customHeight="1">
      <c r="J94" s="28">
        <f>J89+1</f>
        <v>44</v>
      </c>
      <c r="K94" s="47" t="s">
        <v>159</v>
      </c>
      <c r="L94" s="48">
        <v>200</v>
      </c>
      <c r="M94" s="49">
        <v>200</v>
      </c>
      <c r="N94" s="28" t="s">
        <v>160</v>
      </c>
      <c r="O94" s="34">
        <v>55</v>
      </c>
      <c r="P94" s="34">
        <v>150</v>
      </c>
      <c r="Q94" s="34">
        <f>O94*P94</f>
        <v>8250</v>
      </c>
    </row>
    <row r="95" spans="10:17" ht="20.25" customHeight="1">
      <c r="J95" s="28">
        <f>J94+1</f>
        <v>45</v>
      </c>
      <c r="K95" s="47" t="s">
        <v>161</v>
      </c>
      <c r="L95" s="48">
        <v>200</v>
      </c>
      <c r="M95" s="49">
        <v>200</v>
      </c>
      <c r="N95" s="28" t="s">
        <v>160</v>
      </c>
      <c r="O95" s="34">
        <v>14.5</v>
      </c>
      <c r="P95" s="34">
        <v>1200</v>
      </c>
      <c r="Q95" s="34">
        <f t="shared" ref="Q95:Q97" si="15">O95*P95</f>
        <v>17400</v>
      </c>
    </row>
    <row r="96" spans="10:17" ht="15.75">
      <c r="J96" s="28">
        <f t="shared" ref="J96:J101" si="16">J95+1</f>
        <v>46</v>
      </c>
      <c r="K96" s="47" t="s">
        <v>162</v>
      </c>
      <c r="L96" s="48"/>
      <c r="M96" s="49"/>
      <c r="N96" s="28" t="s">
        <v>166</v>
      </c>
      <c r="O96" s="34">
        <v>20</v>
      </c>
      <c r="P96" s="34">
        <v>0</v>
      </c>
      <c r="Q96" s="34">
        <f>Q29*20/100</f>
        <v>14168</v>
      </c>
    </row>
    <row r="97" spans="10:17" ht="15.75">
      <c r="J97" s="28">
        <f t="shared" si="16"/>
        <v>47</v>
      </c>
      <c r="K97" s="47" t="s">
        <v>167</v>
      </c>
      <c r="L97" s="48"/>
      <c r="M97" s="49"/>
      <c r="N97" s="28" t="s">
        <v>114</v>
      </c>
      <c r="O97" s="34">
        <f>O28</f>
        <v>6</v>
      </c>
      <c r="P97" s="34">
        <v>250</v>
      </c>
      <c r="Q97" s="34">
        <f t="shared" si="15"/>
        <v>1500</v>
      </c>
    </row>
    <row r="98" spans="10:17" ht="31.5" customHeight="1">
      <c r="J98" s="28">
        <f t="shared" si="16"/>
        <v>48</v>
      </c>
      <c r="K98" s="47" t="s">
        <v>168</v>
      </c>
      <c r="L98" s="48"/>
      <c r="M98" s="49"/>
      <c r="N98" s="28" t="s">
        <v>166</v>
      </c>
      <c r="O98" s="34">
        <v>25</v>
      </c>
      <c r="P98" s="34">
        <v>0</v>
      </c>
      <c r="Q98" s="34">
        <f>ROUND(Q45*25/100,0)</f>
        <v>21361</v>
      </c>
    </row>
    <row r="99" spans="10:17" ht="15.75" customHeight="1">
      <c r="J99" s="28">
        <f t="shared" si="16"/>
        <v>49</v>
      </c>
      <c r="K99" s="29" t="s">
        <v>163</v>
      </c>
      <c r="L99" s="30"/>
      <c r="M99" s="31"/>
      <c r="N99" s="28" t="s">
        <v>115</v>
      </c>
      <c r="O99" s="34">
        <v>6</v>
      </c>
      <c r="P99" s="34">
        <v>3500</v>
      </c>
      <c r="Q99" s="34">
        <f t="shared" ref="Q99:Q101" si="17">O99*P99</f>
        <v>21000</v>
      </c>
    </row>
    <row r="100" spans="10:17" ht="15.75" customHeight="1">
      <c r="J100" s="28">
        <f t="shared" si="16"/>
        <v>50</v>
      </c>
      <c r="K100" s="47" t="s">
        <v>164</v>
      </c>
      <c r="L100" s="48"/>
      <c r="M100" s="49"/>
      <c r="N100" s="28" t="s">
        <v>115</v>
      </c>
      <c r="O100" s="34">
        <f>O70</f>
        <v>10</v>
      </c>
      <c r="P100" s="34">
        <v>600</v>
      </c>
      <c r="Q100" s="34">
        <f t="shared" si="17"/>
        <v>6000</v>
      </c>
    </row>
    <row r="101" spans="10:17" ht="15.75" customHeight="1">
      <c r="J101" s="28">
        <f t="shared" si="16"/>
        <v>51</v>
      </c>
      <c r="K101" s="47" t="s">
        <v>165</v>
      </c>
      <c r="L101" s="48"/>
      <c r="M101" s="49"/>
      <c r="N101" s="28" t="s">
        <v>115</v>
      </c>
      <c r="O101" s="34">
        <v>1</v>
      </c>
      <c r="P101" s="34">
        <v>25000</v>
      </c>
      <c r="Q101" s="34">
        <f t="shared" si="17"/>
        <v>25000</v>
      </c>
    </row>
    <row r="102" spans="10:17" ht="15.75">
      <c r="J102" s="28"/>
      <c r="K102" s="41" t="s">
        <v>104</v>
      </c>
      <c r="L102" s="42"/>
      <c r="M102" s="43"/>
      <c r="N102" s="28"/>
      <c r="O102" s="34"/>
      <c r="P102" s="34"/>
      <c r="Q102" s="35">
        <f>SUM(Q94:Q101)</f>
        <v>114679</v>
      </c>
    </row>
    <row r="103" spans="10:17" ht="27" customHeight="1">
      <c r="J103" s="36"/>
      <c r="K103" s="44" t="s">
        <v>170</v>
      </c>
      <c r="L103" s="45"/>
      <c r="M103" s="46"/>
      <c r="N103" s="51"/>
      <c r="O103" s="52"/>
      <c r="P103" s="53"/>
      <c r="Q103" s="37">
        <f>Q29+Q92+Q102</f>
        <v>783449</v>
      </c>
    </row>
    <row r="104" spans="10:17" ht="15.75">
      <c r="K104" s="47"/>
      <c r="L104" s="48"/>
      <c r="M104" s="49"/>
    </row>
  </sheetData>
  <sortState ref="K10:Q20">
    <sortCondition ref="K10:K20"/>
  </sortState>
  <mergeCells count="84">
    <mergeCell ref="K83:M83"/>
    <mergeCell ref="K32:M32"/>
    <mergeCell ref="K35:M35"/>
    <mergeCell ref="K36:M36"/>
    <mergeCell ref="K37:M37"/>
    <mergeCell ref="K38:M38"/>
    <mergeCell ref="K40:M40"/>
    <mergeCell ref="K41:M41"/>
    <mergeCell ref="K42:M42"/>
    <mergeCell ref="K44:M44"/>
    <mergeCell ref="K50:M50"/>
    <mergeCell ref="K51:M51"/>
    <mergeCell ref="K45:M45"/>
    <mergeCell ref="K46:M46"/>
    <mergeCell ref="K47:M47"/>
    <mergeCell ref="K48:M48"/>
    <mergeCell ref="J30:Q30"/>
    <mergeCell ref="J31:Q31"/>
    <mergeCell ref="K60:M60"/>
    <mergeCell ref="K61:M61"/>
    <mergeCell ref="J4:Q4"/>
    <mergeCell ref="J8:Q8"/>
    <mergeCell ref="K29:L29"/>
    <mergeCell ref="M29:P29"/>
    <mergeCell ref="J15:Q15"/>
    <mergeCell ref="J27:Q27"/>
    <mergeCell ref="J22:Q22"/>
    <mergeCell ref="K62:M62"/>
    <mergeCell ref="K39:M39"/>
    <mergeCell ref="K33:M33"/>
    <mergeCell ref="K34:M34"/>
    <mergeCell ref="K52:M52"/>
    <mergeCell ref="K53:M53"/>
    <mergeCell ref="K54:M54"/>
    <mergeCell ref="K55:M55"/>
    <mergeCell ref="K56:M56"/>
    <mergeCell ref="K57:M57"/>
    <mergeCell ref="K58:M58"/>
    <mergeCell ref="K59:M59"/>
    <mergeCell ref="K49:M49"/>
    <mergeCell ref="K43:M43"/>
    <mergeCell ref="K76:M76"/>
    <mergeCell ref="K63:M63"/>
    <mergeCell ref="K64:M64"/>
    <mergeCell ref="K65:M65"/>
    <mergeCell ref="K71:M71"/>
    <mergeCell ref="K84:M84"/>
    <mergeCell ref="K69:M69"/>
    <mergeCell ref="K66:M66"/>
    <mergeCell ref="K67:M67"/>
    <mergeCell ref="K68:M68"/>
    <mergeCell ref="K70:M70"/>
    <mergeCell ref="K80:M80"/>
    <mergeCell ref="K77:M77"/>
    <mergeCell ref="K78:M78"/>
    <mergeCell ref="K79:M79"/>
    <mergeCell ref="K81:M81"/>
    <mergeCell ref="K82:M82"/>
    <mergeCell ref="K72:M72"/>
    <mergeCell ref="K73:M73"/>
    <mergeCell ref="K74:M74"/>
    <mergeCell ref="K75:M75"/>
    <mergeCell ref="K85:M85"/>
    <mergeCell ref="K86:M86"/>
    <mergeCell ref="K87:M87"/>
    <mergeCell ref="K89:M89"/>
    <mergeCell ref="K90:M90"/>
    <mergeCell ref="K88:M88"/>
    <mergeCell ref="J1:Q1"/>
    <mergeCell ref="K102:M102"/>
    <mergeCell ref="K103:M103"/>
    <mergeCell ref="K104:M104"/>
    <mergeCell ref="J93:Q93"/>
    <mergeCell ref="K97:M97"/>
    <mergeCell ref="N103:P103"/>
    <mergeCell ref="K98:M98"/>
    <mergeCell ref="K100:M100"/>
    <mergeCell ref="K101:M101"/>
    <mergeCell ref="K96:M96"/>
    <mergeCell ref="K95:M95"/>
    <mergeCell ref="K91:M91"/>
    <mergeCell ref="N92:P92"/>
    <mergeCell ref="K92:M92"/>
    <mergeCell ref="K94:M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выставочного сада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79139311737</dc:creator>
  <cp:lastModifiedBy>79139311737</cp:lastModifiedBy>
  <dcterms:created xsi:type="dcterms:W3CDTF">2021-01-16T03:42:35Z</dcterms:created>
  <dcterms:modified xsi:type="dcterms:W3CDTF">2021-02-22T09:26:54Z</dcterms:modified>
</cp:coreProperties>
</file>