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z\Desktop\DESIGN PROJECTS\сады и люди 2023\"/>
    </mc:Choice>
  </mc:AlternateContent>
  <bookViews>
    <workbookView xWindow="0" yWindow="0" windowWidth="28770" windowHeight="10770" activeTab="1"/>
  </bookViews>
  <sheets>
    <sheet name="сводная таблица" sheetId="1" r:id="rId1"/>
    <sheet name="растения" sheetId="2" r:id="rId2"/>
    <sheet name="мощение" sheetId="3" r:id="rId3"/>
    <sheet name="МАФ" sheetId="4" r:id="rId4"/>
    <sheet name="свет" sheetId="5" r:id="rId5"/>
  </sheets>
  <definedNames>
    <definedName name="_xlnm.Print_Area" localSheetId="3">МАФ!$A$1:$G$32</definedName>
    <definedName name="_xlnm.Print_Area" localSheetId="2">мощение!$A$1:$I$12</definedName>
    <definedName name="_xlnm.Print_Area" localSheetId="1">растения!$A$1:$L$38</definedName>
    <definedName name="_xlnm.Print_Area" localSheetId="4">свет!$A$1:$E$14</definedName>
    <definedName name="_xlnm.Print_Area" localSheetId="0">'сводная таблица'!$A$1:$D$13</definedName>
  </definedNames>
  <calcPr calcId="162913"/>
</workbook>
</file>

<file path=xl/calcChain.xml><?xml version="1.0" encoding="utf-8"?>
<calcChain xmlns="http://schemas.openxmlformats.org/spreadsheetml/2006/main">
  <c r="F7" i="3" l="1"/>
  <c r="F19" i="4" l="1"/>
  <c r="F15" i="4" l="1"/>
  <c r="F13" i="4"/>
  <c r="H3" i="3" l="1"/>
  <c r="C4" i="1" s="1"/>
  <c r="C3" i="1"/>
  <c r="K3" i="2"/>
  <c r="F11" i="3"/>
  <c r="H6" i="3"/>
  <c r="H2" i="3" l="1"/>
  <c r="K2" i="2"/>
  <c r="I38" i="2" s="1"/>
  <c r="I35" i="2"/>
  <c r="I36" i="2"/>
  <c r="C13" i="1" l="1"/>
  <c r="C8" i="1"/>
  <c r="F30" i="4"/>
  <c r="H32" i="4"/>
  <c r="E29" i="4"/>
  <c r="F29" i="4" s="1"/>
  <c r="F5" i="4"/>
  <c r="F6" i="4"/>
  <c r="F7" i="4"/>
  <c r="F8" i="4"/>
  <c r="F9" i="4"/>
  <c r="F10" i="4"/>
  <c r="F4" i="4"/>
  <c r="D5" i="5" l="1"/>
  <c r="D7" i="5"/>
  <c r="D9" i="5"/>
  <c r="D11" i="5"/>
  <c r="F5" i="3"/>
  <c r="F16" i="2" l="1"/>
  <c r="G16" i="2" s="1"/>
  <c r="I19" i="2"/>
  <c r="I12" i="2"/>
  <c r="I13" i="2"/>
  <c r="I6" i="2"/>
  <c r="I11" i="2"/>
  <c r="I26" i="2" l="1"/>
  <c r="I28" i="2"/>
  <c r="D3" i="5"/>
  <c r="E2" i="5" s="1"/>
  <c r="D14" i="5" s="1"/>
  <c r="C11" i="1" s="1"/>
  <c r="F23" i="4"/>
  <c r="F14" i="4"/>
  <c r="G2" i="4" s="1"/>
  <c r="F6" i="3"/>
  <c r="F4" i="3"/>
  <c r="I34" i="2"/>
  <c r="I30" i="2"/>
  <c r="I29" i="2"/>
  <c r="I32" i="2"/>
  <c r="I24" i="2"/>
  <c r="I25" i="2"/>
  <c r="I23" i="2"/>
  <c r="I21" i="2"/>
  <c r="I20" i="2"/>
  <c r="I17" i="2"/>
  <c r="I16" i="2"/>
  <c r="I15" i="2"/>
  <c r="I14" i="2"/>
  <c r="I10" i="2"/>
  <c r="I9" i="2"/>
  <c r="I8" i="2"/>
  <c r="I5" i="2"/>
  <c r="I4" i="2"/>
  <c r="C5" i="1" l="1"/>
  <c r="C6" i="1"/>
  <c r="C10" i="1" l="1"/>
  <c r="D2" i="1" l="1"/>
</calcChain>
</file>

<file path=xl/comments1.xml><?xml version="1.0" encoding="utf-8"?>
<comments xmlns="http://schemas.openxmlformats.org/spreadsheetml/2006/main">
  <authors>
    <author/>
    <author>Yelena Kolesnikova</author>
  </authors>
  <commentList>
    <comment ref="B5" authorId="0" shapeId="0">
      <text>
        <r>
          <rPr>
            <b/>
            <sz val="9"/>
            <color rgb="FF000000"/>
            <rFont val="Tahoma"/>
            <family val="2"/>
            <charset val="204"/>
          </rPr>
          <t>Yelena Kolesnikova: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10 см толщина отсыпки</t>
        </r>
      </text>
    </comment>
    <comment ref="D5" authorId="0" shapeId="0">
      <text>
        <r>
          <rPr>
            <b/>
            <sz val="9"/>
            <color rgb="FF000000"/>
            <rFont val="Tahoma"/>
            <family val="2"/>
            <charset val="204"/>
          </rPr>
          <t>Yelena Kolesnikova: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площадь отсыпки</t>
        </r>
      </text>
    </comment>
    <comment ref="E5" authorId="0" shapeId="0">
      <text>
        <r>
          <rPr>
            <b/>
            <sz val="9"/>
            <color rgb="FF000000"/>
            <rFont val="Tahoma"/>
            <family val="2"/>
            <charset val="204"/>
          </rPr>
          <t>Yelena Kolesnikova: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цена за м3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Yelena Kolesnikova:</t>
        </r>
        <r>
          <rPr>
            <sz val="9"/>
            <color indexed="81"/>
            <rFont val="Tahoma"/>
            <family val="2"/>
            <charset val="204"/>
          </rPr>
          <t xml:space="preserve">
0.15 м3 на 1 м2</t>
        </r>
      </text>
    </comment>
  </commentList>
</comments>
</file>

<file path=xl/comments2.xml><?xml version="1.0" encoding="utf-8"?>
<comments xmlns="http://schemas.openxmlformats.org/spreadsheetml/2006/main">
  <authors>
    <author>Yelena Kolesnikova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Kolesnikova:</t>
        </r>
        <r>
          <rPr>
            <sz val="9"/>
            <color indexed="81"/>
            <rFont val="Tahoma"/>
            <family val="2"/>
            <charset val="204"/>
          </rPr>
          <t xml:space="preserve">
м3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 shapeId="0">
      <text>
        <r>
          <rPr>
            <b/>
            <sz val="9"/>
            <color rgb="FF000000"/>
            <rFont val="Tahoma"/>
            <family val="2"/>
            <charset val="204"/>
          </rPr>
          <t>Yelena Kolesnikova: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по количеству единиц в рядовой посадки слева</t>
        </r>
      </text>
    </comment>
  </commentList>
</comments>
</file>

<file path=xl/sharedStrings.xml><?xml version="1.0" encoding="utf-8"?>
<sst xmlns="http://schemas.openxmlformats.org/spreadsheetml/2006/main" count="109" uniqueCount="94">
  <si>
    <t>предмет</t>
  </si>
  <si>
    <t>стомость</t>
  </si>
  <si>
    <t>мощение</t>
  </si>
  <si>
    <t>МАФ</t>
  </si>
  <si>
    <t>демонтаж</t>
  </si>
  <si>
    <t xml:space="preserve">название </t>
  </si>
  <si>
    <t>высота</t>
  </si>
  <si>
    <t>ширина</t>
  </si>
  <si>
    <t>тара</t>
  </si>
  <si>
    <t>кол-во</t>
  </si>
  <si>
    <t>стоимость за ед</t>
  </si>
  <si>
    <t>стоимость итого</t>
  </si>
  <si>
    <t>деревья и кустарники</t>
  </si>
  <si>
    <t>клен гиннала</t>
  </si>
  <si>
    <t>ком</t>
  </si>
  <si>
    <t>структурные</t>
  </si>
  <si>
    <t>посконник</t>
  </si>
  <si>
    <t>волжанка</t>
  </si>
  <si>
    <t>котовник</t>
  </si>
  <si>
    <t>вероникаструм белый</t>
  </si>
  <si>
    <t>тысячелистник</t>
  </si>
  <si>
    <t xml:space="preserve">манжетка </t>
  </si>
  <si>
    <t>злаки</t>
  </si>
  <si>
    <t>щучка дернистая</t>
  </si>
  <si>
    <t>императа</t>
  </si>
  <si>
    <t>красивоцветущие</t>
  </si>
  <si>
    <t>гравилат</t>
  </si>
  <si>
    <t>герань луговая</t>
  </si>
  <si>
    <t>акцентные</t>
  </si>
  <si>
    <t>георгин</t>
  </si>
  <si>
    <t>с5</t>
  </si>
  <si>
    <t>люпин</t>
  </si>
  <si>
    <t>Структурные</t>
  </si>
  <si>
    <t>Аконит</t>
  </si>
  <si>
    <t/>
  </si>
  <si>
    <t>длина м.п.</t>
  </si>
  <si>
    <t>шпала деревянная</t>
  </si>
  <si>
    <t>отсев гранитный цвет СЕРЫЙ 0-5 мм</t>
  </si>
  <si>
    <t>брусчатка пиленая гранитная 100х100х50</t>
  </si>
  <si>
    <t>стоимость за единицу</t>
  </si>
  <si>
    <t>кол-во единиц</t>
  </si>
  <si>
    <t>нитки цветные для плетения</t>
  </si>
  <si>
    <t>расходные материалы (кисточки, перчатки)</t>
  </si>
  <si>
    <t>ландшафтный светильник для подсветки растений/дорожек</t>
  </si>
  <si>
    <t>светильник подводный для омута</t>
  </si>
  <si>
    <t>светильник встроенный для подсветки прялки</t>
  </si>
  <si>
    <t>ландшафтный светильник направленный для подсветки деревьев и веретена</t>
  </si>
  <si>
    <t>светодиодная лента для подсветки воды (гибкий неон, цвет дневной белый)</t>
  </si>
  <si>
    <t>солидаго канадское</t>
  </si>
  <si>
    <t>посадка растений</t>
  </si>
  <si>
    <t>бузина черная</t>
  </si>
  <si>
    <t>сетка сварная с ячеей 3х3 см</t>
  </si>
  <si>
    <t>краски масло/акрил</t>
  </si>
  <si>
    <t>кресла металлические сварные</t>
  </si>
  <si>
    <t>вейник KARL FORSTER</t>
  </si>
  <si>
    <t>S</t>
  </si>
  <si>
    <t>флокс метельчатый ГЕНИЙ/ЩЕРБЕТ</t>
  </si>
  <si>
    <t>дербенник</t>
  </si>
  <si>
    <t>подорожник большой</t>
  </si>
  <si>
    <t>дудник гигантский (alt. Цимицифуга)</t>
  </si>
  <si>
    <t>Гелениум гибридный (alt. Монарда)</t>
  </si>
  <si>
    <t>спирея японская</t>
  </si>
  <si>
    <t>до 600</t>
  </si>
  <si>
    <t>астранция</t>
  </si>
  <si>
    <t>бузульник Пржевальского (alt. Коровяк или ослинник)</t>
  </si>
  <si>
    <t>работа по устройству дорожек</t>
  </si>
  <si>
    <t>искусственный водопад-стена</t>
  </si>
  <si>
    <t>конструкция беседки</t>
  </si>
  <si>
    <t>монтажные работы</t>
  </si>
  <si>
    <t>растения</t>
  </si>
  <si>
    <t>монтаж системы освещения</t>
  </si>
  <si>
    <t>доска 150х50</t>
  </si>
  <si>
    <t>фанера 4мм</t>
  </si>
  <si>
    <t>террасная доска</t>
  </si>
  <si>
    <t>вагонка блок-хаус</t>
  </si>
  <si>
    <t>работа</t>
  </si>
  <si>
    <t>отделка ЛКМ +работа</t>
  </si>
  <si>
    <t>монтаж 4 чел 5 дней</t>
  </si>
  <si>
    <t>накладные и транспортные расходы</t>
  </si>
  <si>
    <r>
      <rPr>
        <b/>
        <sz val="11"/>
        <color theme="1"/>
        <rFont val="Calibri"/>
        <family val="2"/>
        <charset val="204"/>
        <scheme val="minor"/>
      </rPr>
      <t>веретено</t>
    </r>
    <r>
      <rPr>
        <sz val="11"/>
        <color theme="1"/>
        <rFont val="Calibri"/>
        <family val="2"/>
        <charset val="204"/>
        <scheme val="minor"/>
      </rPr>
      <t xml:space="preserve"> п/м</t>
    </r>
  </si>
  <si>
    <t>монтажные и строительные работы</t>
  </si>
  <si>
    <t>освещение</t>
  </si>
  <si>
    <t>доп</t>
  </si>
  <si>
    <t>песок</t>
  </si>
  <si>
    <t>с учетом непредвиденных расходов</t>
  </si>
  <si>
    <t>доска амбарная ретро (цвет серый)</t>
  </si>
  <si>
    <t>кашпо композитное цвет бетон (омут)</t>
  </si>
  <si>
    <t>тросс стальной средней мягкости 2мм</t>
  </si>
  <si>
    <t>СВОДНАЯ ТАБЛИЦА СТОИМОСТИ РЕАЛИЗАЦИИ ПРОЕКТА ВЫСТАВОЧНОГО САДА</t>
  </si>
  <si>
    <t>АССОРТИМЕНТНАЯ ВЕДОМОСТЬ РАСТЕНИЙ ВЫСТАВОЧНОГО САДА</t>
  </si>
  <si>
    <t>АССОРТИМЕНТНАЯ ВЕДОМОСТЬ ЭЛЕМЕНТОВ ПОКРЫТИЙ ВЫСТАВОЧНОГО САДА</t>
  </si>
  <si>
    <t>МАЛЫЕ АРХИТЕКТУРНЫЕ ФОРМЫ ВЫСТАВОЧНОГО САДА</t>
  </si>
  <si>
    <t>АССОРТИМЕНТРАЯ ВЕДОМОСТЬ НА ОСВЕЩЕНИЕ ВЫСТАВОЧНОГО САДА</t>
  </si>
  <si>
    <t xml:space="preserve">мульча мелкая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</si>
</sst>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₽]"/>
  </numFmts>
  <fonts count="2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0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7" fillId="0" borderId="0" xfId="0" applyNumberFormat="1" applyFont="1"/>
    <xf numFmtId="0" fontId="7" fillId="2" borderId="1" xfId="0" applyNumberFormat="1" applyFont="1" applyFill="1" applyBorder="1" applyAlignment="1">
      <alignment horizontal="center"/>
    </xf>
    <xf numFmtId="164" fontId="8" fillId="3" borderId="0" xfId="0" applyNumberFormat="1" applyFont="1" applyFill="1"/>
    <xf numFmtId="0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0" fontId="7" fillId="0" borderId="0" xfId="0" applyNumberFormat="1" applyFont="1" applyFill="1" applyBorder="1"/>
    <xf numFmtId="0" fontId="7" fillId="0" borderId="3" xfId="0" applyNumberFormat="1" applyFont="1" applyBorder="1"/>
    <xf numFmtId="0" fontId="7" fillId="0" borderId="2" xfId="0" applyNumberFormat="1" applyFont="1" applyFill="1" applyBorder="1"/>
    <xf numFmtId="0" fontId="11" fillId="0" borderId="1" xfId="0" applyNumberFormat="1" applyFont="1" applyBorder="1" applyAlignment="1">
      <alignment horizontal="center"/>
    </xf>
    <xf numFmtId="0" fontId="12" fillId="0" borderId="0" xfId="0" applyNumberFormat="1" applyFont="1"/>
    <xf numFmtId="0" fontId="6" fillId="0" borderId="0" xfId="0" applyNumberFormat="1" applyFont="1"/>
    <xf numFmtId="164" fontId="12" fillId="0" borderId="0" xfId="0" applyNumberFormat="1" applyFont="1"/>
    <xf numFmtId="0" fontId="7" fillId="0" borderId="0" xfId="0" applyNumberFormat="1" applyFont="1" applyFill="1"/>
    <xf numFmtId="164" fontId="7" fillId="0" borderId="0" xfId="0" applyNumberFormat="1" applyFont="1" applyFill="1"/>
    <xf numFmtId="0" fontId="5" fillId="0" borderId="0" xfId="0" applyNumberFormat="1" applyFont="1"/>
    <xf numFmtId="0" fontId="16" fillId="0" borderId="0" xfId="0" applyNumberFormat="1" applyFont="1"/>
    <xf numFmtId="164" fontId="16" fillId="0" borderId="0" xfId="0" applyNumberFormat="1" applyFont="1"/>
    <xf numFmtId="164" fontId="11" fillId="0" borderId="0" xfId="0" applyNumberFormat="1" applyFont="1"/>
    <xf numFmtId="0" fontId="5" fillId="0" borderId="1" xfId="0" applyNumberFormat="1" applyFont="1" applyBorder="1"/>
    <xf numFmtId="0" fontId="7" fillId="0" borderId="0" xfId="0" applyNumberFormat="1" applyFont="1" applyBorder="1"/>
    <xf numFmtId="164" fontId="7" fillId="0" borderId="3" xfId="0" applyNumberFormat="1" applyFont="1" applyBorder="1"/>
    <xf numFmtId="0" fontId="7" fillId="0" borderId="2" xfId="0" applyNumberFormat="1" applyFont="1" applyBorder="1"/>
    <xf numFmtId="164" fontId="7" fillId="0" borderId="2" xfId="0" applyNumberFormat="1" applyFont="1" applyBorder="1"/>
    <xf numFmtId="0" fontId="5" fillId="0" borderId="2" xfId="0" applyNumberFormat="1" applyFont="1" applyBorder="1"/>
    <xf numFmtId="164" fontId="7" fillId="0" borderId="0" xfId="0" applyNumberFormat="1" applyFont="1" applyBorder="1"/>
    <xf numFmtId="0" fontId="5" fillId="0" borderId="0" xfId="0" applyNumberFormat="1" applyFont="1" applyAlignment="1">
      <alignment horizontal="right"/>
    </xf>
    <xf numFmtId="0" fontId="11" fillId="0" borderId="0" xfId="0" applyNumberFormat="1" applyFont="1"/>
    <xf numFmtId="0" fontId="17" fillId="0" borderId="0" xfId="0" applyNumberFormat="1" applyFont="1"/>
    <xf numFmtId="0" fontId="18" fillId="0" borderId="0" xfId="0" applyNumberFormat="1" applyFont="1"/>
    <xf numFmtId="0" fontId="5" fillId="0" borderId="2" xfId="0" applyNumberFormat="1" applyFont="1" applyFill="1" applyBorder="1"/>
    <xf numFmtId="0" fontId="7" fillId="0" borderId="1" xfId="0" applyNumberFormat="1" applyFont="1" applyFill="1" applyBorder="1"/>
    <xf numFmtId="0" fontId="7" fillId="0" borderId="0" xfId="0" applyNumberFormat="1" applyFont="1" applyFill="1" applyAlignment="1">
      <alignment horizontal="left"/>
    </xf>
    <xf numFmtId="0" fontId="12" fillId="0" borderId="0" xfId="0" applyNumberFormat="1" applyFont="1" applyFill="1"/>
    <xf numFmtId="0" fontId="5" fillId="0" borderId="0" xfId="0" applyNumberFormat="1" applyFont="1" applyFill="1"/>
    <xf numFmtId="0" fontId="13" fillId="0" borderId="0" xfId="0" applyFont="1" applyFill="1"/>
    <xf numFmtId="0" fontId="7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/>
    <xf numFmtId="0" fontId="16" fillId="0" borderId="0" xfId="0" applyNumberFormat="1" applyFont="1" applyFill="1" applyBorder="1"/>
    <xf numFmtId="0" fontId="20" fillId="0" borderId="0" xfId="0" applyNumberFormat="1" applyFont="1"/>
    <xf numFmtId="164" fontId="8" fillId="4" borderId="0" xfId="0" applyNumberFormat="1" applyFont="1" applyFill="1"/>
    <xf numFmtId="0" fontId="3" fillId="0" borderId="0" xfId="0" applyNumberFormat="1" applyFont="1"/>
    <xf numFmtId="0" fontId="2" fillId="0" borderId="0" xfId="0" applyNumberFormat="1" applyFont="1"/>
    <xf numFmtId="0" fontId="8" fillId="0" borderId="0" xfId="0" applyNumberFormat="1" applyFont="1"/>
    <xf numFmtId="164" fontId="8" fillId="0" borderId="0" xfId="0" applyNumberFormat="1" applyFont="1"/>
    <xf numFmtId="0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1" sqref="D21"/>
    </sheetView>
  </sheetViews>
  <sheetFormatPr defaultColWidth="9.140625" defaultRowHeight="15" x14ac:dyDescent="0.25"/>
  <cols>
    <col min="2" max="2" width="58.85546875" customWidth="1"/>
    <col min="3" max="3" width="23.85546875" customWidth="1"/>
    <col min="4" max="4" width="10.42578125" bestFit="1" customWidth="1"/>
  </cols>
  <sheetData>
    <row r="1" spans="1:4" x14ac:dyDescent="0.25">
      <c r="A1" s="47" t="s">
        <v>88</v>
      </c>
    </row>
    <row r="2" spans="1:4" x14ac:dyDescent="0.25">
      <c r="B2" s="1" t="s">
        <v>0</v>
      </c>
      <c r="C2" s="1" t="s">
        <v>1</v>
      </c>
      <c r="D2" s="2">
        <f>SUM(C3:C20)</f>
        <v>1900277.7</v>
      </c>
    </row>
    <row r="3" spans="1:4" x14ac:dyDescent="0.25">
      <c r="B3" s="21" t="s">
        <v>69</v>
      </c>
      <c r="C3" s="4">
        <f>растения!K3</f>
        <v>366229</v>
      </c>
    </row>
    <row r="4" spans="1:4" x14ac:dyDescent="0.25">
      <c r="B4" s="9" t="s">
        <v>2</v>
      </c>
      <c r="C4" s="23">
        <f>мощение!H3</f>
        <v>83030</v>
      </c>
    </row>
    <row r="5" spans="1:4" x14ac:dyDescent="0.25">
      <c r="B5" s="24" t="s">
        <v>3</v>
      </c>
      <c r="C5" s="25">
        <f>МАФ!G2</f>
        <v>679000</v>
      </c>
    </row>
    <row r="6" spans="1:4" x14ac:dyDescent="0.25">
      <c r="B6" s="26" t="s">
        <v>81</v>
      </c>
      <c r="C6" s="25">
        <f>свет!E2</f>
        <v>166200</v>
      </c>
    </row>
    <row r="7" spans="1:4" x14ac:dyDescent="0.25">
      <c r="B7" s="22"/>
      <c r="C7" s="27"/>
    </row>
    <row r="8" spans="1:4" x14ac:dyDescent="0.25">
      <c r="B8" s="26" t="s">
        <v>80</v>
      </c>
      <c r="C8" s="25">
        <f>60000+МАФ!F29</f>
        <v>160000</v>
      </c>
    </row>
    <row r="9" spans="1:4" x14ac:dyDescent="0.25">
      <c r="B9" s="24" t="s">
        <v>4</v>
      </c>
      <c r="C9" s="25">
        <v>60000</v>
      </c>
    </row>
    <row r="10" spans="1:4" x14ac:dyDescent="0.25">
      <c r="B10" s="10" t="s">
        <v>49</v>
      </c>
      <c r="C10" s="25">
        <f>C3*0.3</f>
        <v>109868.7</v>
      </c>
    </row>
    <row r="11" spans="1:4" s="5" customFormat="1" x14ac:dyDescent="0.25">
      <c r="B11" s="26" t="s">
        <v>70</v>
      </c>
      <c r="C11" s="25">
        <f>свет!D14</f>
        <v>41550</v>
      </c>
    </row>
    <row r="13" spans="1:4" x14ac:dyDescent="0.25">
      <c r="B13" s="32" t="s">
        <v>78</v>
      </c>
      <c r="C13" s="25">
        <f>60000+МАФ!F30</f>
        <v>234400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&amp;Lсад ВЕРЕТЕНО</oddHeader>
    <oddFooter>&amp;CСАДЫ И ЛЮДИ 2023
БАБЬЕ ЛЕТО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7" workbookViewId="0">
      <selection activeCell="H36" sqref="H36"/>
    </sheetView>
  </sheetViews>
  <sheetFormatPr defaultColWidth="9.140625" defaultRowHeight="15" x14ac:dyDescent="0.25"/>
  <cols>
    <col min="1" max="1" width="21.140625" bestFit="1" customWidth="1"/>
    <col min="2" max="2" width="38.5703125" style="15" bestFit="1" customWidth="1"/>
    <col min="3" max="3" width="7.28515625" bestFit="1" customWidth="1"/>
    <col min="4" max="4" width="8.140625" bestFit="1" customWidth="1"/>
    <col min="5" max="5" width="10" hidden="1" customWidth="1"/>
    <col min="6" max="6" width="3" style="38" hidden="1" customWidth="1"/>
    <col min="8" max="8" width="15.42578125" bestFit="1" customWidth="1"/>
    <col min="9" max="9" width="15.85546875" bestFit="1" customWidth="1"/>
    <col min="10" max="10" width="1.5703125" customWidth="1"/>
  </cols>
  <sheetData>
    <row r="1" spans="1:12" x14ac:dyDescent="0.25">
      <c r="A1" s="47" t="s">
        <v>89</v>
      </c>
      <c r="C1" s="5"/>
      <c r="D1" s="5"/>
      <c r="E1" s="5"/>
      <c r="G1" s="5"/>
      <c r="H1" s="5"/>
      <c r="I1" s="5"/>
    </row>
    <row r="2" spans="1:12" x14ac:dyDescent="0.25">
      <c r="B2" s="33" t="s">
        <v>5</v>
      </c>
      <c r="C2" s="3" t="s">
        <v>6</v>
      </c>
      <c r="D2" s="3" t="s">
        <v>7</v>
      </c>
      <c r="E2" s="3" t="s">
        <v>8</v>
      </c>
      <c r="F2" s="11" t="s">
        <v>55</v>
      </c>
      <c r="G2" s="3" t="s">
        <v>9</v>
      </c>
      <c r="H2" s="3" t="s">
        <v>10</v>
      </c>
      <c r="I2" s="3" t="s">
        <v>11</v>
      </c>
      <c r="K2" s="2">
        <f>SUM(I4:I32)</f>
        <v>318460</v>
      </c>
    </row>
    <row r="3" spans="1:12" x14ac:dyDescent="0.25">
      <c r="C3" s="5"/>
      <c r="D3" s="5"/>
      <c r="E3" s="5"/>
      <c r="G3" s="5"/>
      <c r="H3" s="6"/>
      <c r="I3" s="5"/>
      <c r="K3" s="44">
        <f>K2+K2*0.15</f>
        <v>366229</v>
      </c>
      <c r="L3" s="41" t="s">
        <v>84</v>
      </c>
    </row>
    <row r="4" spans="1:12" x14ac:dyDescent="0.25">
      <c r="A4" t="s">
        <v>12</v>
      </c>
      <c r="B4" s="15" t="s">
        <v>13</v>
      </c>
      <c r="C4" s="5">
        <v>2500</v>
      </c>
      <c r="D4" s="5">
        <v>2000</v>
      </c>
      <c r="E4" s="5" t="s">
        <v>14</v>
      </c>
      <c r="G4" s="5">
        <v>5</v>
      </c>
      <c r="H4" s="6">
        <v>12500</v>
      </c>
      <c r="I4" s="6">
        <f>H4*G4</f>
        <v>62500</v>
      </c>
    </row>
    <row r="5" spans="1:12" x14ac:dyDescent="0.25">
      <c r="B5" s="15" t="s">
        <v>50</v>
      </c>
      <c r="C5" s="5">
        <v>1500</v>
      </c>
      <c r="D5" s="5">
        <v>2000</v>
      </c>
      <c r="E5" s="13" t="s">
        <v>14</v>
      </c>
      <c r="G5" s="5">
        <v>4</v>
      </c>
      <c r="H5" s="6">
        <v>9000</v>
      </c>
      <c r="I5" s="6">
        <f>H5*G5</f>
        <v>36000</v>
      </c>
    </row>
    <row r="6" spans="1:12" s="5" customFormat="1" x14ac:dyDescent="0.25">
      <c r="B6" s="15" t="s">
        <v>61</v>
      </c>
      <c r="C6" s="5" t="s">
        <v>62</v>
      </c>
      <c r="D6" s="5" t="s">
        <v>62</v>
      </c>
      <c r="E6" s="13"/>
      <c r="F6" s="38"/>
      <c r="G6" s="8">
        <v>11</v>
      </c>
      <c r="H6" s="7">
        <v>2500</v>
      </c>
      <c r="I6" s="7">
        <f>H6*G6</f>
        <v>27500</v>
      </c>
    </row>
    <row r="7" spans="1:12" x14ac:dyDescent="0.25">
      <c r="B7" s="34"/>
    </row>
    <row r="8" spans="1:12" x14ac:dyDescent="0.25">
      <c r="A8" t="s">
        <v>15</v>
      </c>
      <c r="B8" s="15" t="s">
        <v>16</v>
      </c>
      <c r="C8" s="5"/>
      <c r="D8" s="5"/>
      <c r="E8" s="5"/>
      <c r="G8" s="5">
        <v>30</v>
      </c>
      <c r="H8" s="6">
        <v>400</v>
      </c>
      <c r="I8" s="6">
        <f t="shared" ref="I8:I34" si="0">H8*G8</f>
        <v>12000</v>
      </c>
    </row>
    <row r="9" spans="1:12" x14ac:dyDescent="0.25">
      <c r="B9" s="15" t="s">
        <v>17</v>
      </c>
      <c r="C9" s="5"/>
      <c r="D9" s="5"/>
      <c r="E9" s="5"/>
      <c r="F9" s="38">
        <v>10</v>
      </c>
      <c r="G9" s="5">
        <v>5</v>
      </c>
      <c r="H9" s="6">
        <v>800</v>
      </c>
      <c r="I9" s="6">
        <f t="shared" si="0"/>
        <v>4000</v>
      </c>
    </row>
    <row r="10" spans="1:12" x14ac:dyDescent="0.25">
      <c r="B10" s="15" t="s">
        <v>64</v>
      </c>
      <c r="C10" s="5"/>
      <c r="D10" s="5"/>
      <c r="E10" s="5"/>
      <c r="F10" s="38">
        <v>4.0999999999999996</v>
      </c>
      <c r="G10" s="5">
        <v>8</v>
      </c>
      <c r="H10" s="6">
        <v>500</v>
      </c>
      <c r="I10" s="6">
        <f t="shared" si="0"/>
        <v>4000</v>
      </c>
    </row>
    <row r="11" spans="1:12" s="5" customFormat="1" x14ac:dyDescent="0.25">
      <c r="B11" s="15" t="s">
        <v>57</v>
      </c>
      <c r="F11" s="38"/>
      <c r="G11" s="5">
        <v>15</v>
      </c>
      <c r="H11" s="7">
        <v>350</v>
      </c>
      <c r="I11" s="7">
        <f t="shared" si="0"/>
        <v>5250</v>
      </c>
    </row>
    <row r="12" spans="1:12" s="5" customFormat="1" x14ac:dyDescent="0.25">
      <c r="B12" s="15" t="s">
        <v>63</v>
      </c>
      <c r="F12" s="38">
        <v>2</v>
      </c>
      <c r="G12" s="5">
        <v>20</v>
      </c>
      <c r="H12" s="7">
        <v>350</v>
      </c>
      <c r="I12" s="7">
        <f t="shared" si="0"/>
        <v>7000</v>
      </c>
    </row>
    <row r="13" spans="1:12" x14ac:dyDescent="0.25">
      <c r="B13" s="15" t="s">
        <v>18</v>
      </c>
      <c r="C13" s="5"/>
      <c r="D13" s="5"/>
      <c r="E13" s="5"/>
      <c r="G13" s="5">
        <v>30</v>
      </c>
      <c r="H13" s="6">
        <v>300</v>
      </c>
      <c r="I13" s="7">
        <f t="shared" si="0"/>
        <v>9000</v>
      </c>
    </row>
    <row r="14" spans="1:12" x14ac:dyDescent="0.25">
      <c r="B14" s="15" t="s">
        <v>19</v>
      </c>
      <c r="C14" s="5"/>
      <c r="D14" s="5"/>
      <c r="E14" s="5"/>
      <c r="G14" s="5">
        <v>40</v>
      </c>
      <c r="H14" s="6">
        <v>300</v>
      </c>
      <c r="I14" s="6">
        <f t="shared" si="0"/>
        <v>12000</v>
      </c>
    </row>
    <row r="15" spans="1:12" x14ac:dyDescent="0.25">
      <c r="B15" s="15" t="s">
        <v>20</v>
      </c>
      <c r="C15" s="5"/>
      <c r="D15" s="5"/>
      <c r="E15" s="5"/>
      <c r="F15" s="38">
        <v>3</v>
      </c>
      <c r="G15" s="5">
        <v>30</v>
      </c>
      <c r="H15" s="6">
        <v>300</v>
      </c>
      <c r="I15" s="6">
        <f t="shared" si="0"/>
        <v>9000</v>
      </c>
    </row>
    <row r="16" spans="1:12" x14ac:dyDescent="0.25">
      <c r="B16" s="15" t="s">
        <v>48</v>
      </c>
      <c r="C16" s="5"/>
      <c r="D16" s="5"/>
      <c r="E16" s="5"/>
      <c r="F16" s="38">
        <f>0.7+0.7+0.8</f>
        <v>2.2000000000000002</v>
      </c>
      <c r="G16" s="5">
        <f>F16*6</f>
        <v>13.200000000000001</v>
      </c>
      <c r="H16" s="6">
        <v>300</v>
      </c>
      <c r="I16" s="6">
        <f t="shared" si="0"/>
        <v>3960.0000000000005</v>
      </c>
    </row>
    <row r="17" spans="1:9" x14ac:dyDescent="0.25">
      <c r="B17" s="15" t="s">
        <v>21</v>
      </c>
      <c r="C17" s="5"/>
      <c r="D17" s="5"/>
      <c r="E17" s="5"/>
      <c r="G17" s="5">
        <v>15</v>
      </c>
      <c r="H17" s="6">
        <v>200</v>
      </c>
      <c r="I17" s="6">
        <f t="shared" si="0"/>
        <v>3000</v>
      </c>
    </row>
    <row r="18" spans="1:9" x14ac:dyDescent="0.25">
      <c r="C18" s="5"/>
      <c r="D18" s="5"/>
      <c r="E18" s="5"/>
      <c r="G18" s="5"/>
      <c r="H18" s="6"/>
      <c r="I18" s="6"/>
    </row>
    <row r="19" spans="1:9" x14ac:dyDescent="0.25">
      <c r="A19" t="s">
        <v>22</v>
      </c>
      <c r="B19" s="15" t="s">
        <v>54</v>
      </c>
      <c r="C19" s="5"/>
      <c r="D19" s="5"/>
      <c r="E19" s="5"/>
      <c r="F19" s="38">
        <v>4.5</v>
      </c>
      <c r="G19" s="5">
        <v>40</v>
      </c>
      <c r="H19" s="6">
        <v>350</v>
      </c>
      <c r="I19" s="6">
        <f>H19*G19</f>
        <v>14000</v>
      </c>
    </row>
    <row r="20" spans="1:9" x14ac:dyDescent="0.25">
      <c r="B20" s="15" t="s">
        <v>23</v>
      </c>
      <c r="C20" s="5"/>
      <c r="D20" s="5"/>
      <c r="E20" s="5"/>
      <c r="F20" s="38">
        <v>11</v>
      </c>
      <c r="G20" s="13">
        <v>50</v>
      </c>
      <c r="H20" s="6">
        <v>350</v>
      </c>
      <c r="I20" s="6">
        <f t="shared" si="0"/>
        <v>17500</v>
      </c>
    </row>
    <row r="21" spans="1:9" s="12" customFormat="1" x14ac:dyDescent="0.25">
      <c r="B21" s="35" t="s">
        <v>24</v>
      </c>
      <c r="F21" s="39"/>
      <c r="G21" s="12">
        <v>20</v>
      </c>
      <c r="H21" s="14">
        <v>350</v>
      </c>
      <c r="I21" s="14">
        <f t="shared" si="0"/>
        <v>7000</v>
      </c>
    </row>
    <row r="22" spans="1:9" x14ac:dyDescent="0.25">
      <c r="C22" s="5"/>
      <c r="D22" s="5"/>
      <c r="E22" s="5"/>
      <c r="G22" s="5"/>
      <c r="H22" s="6"/>
      <c r="I22" s="6"/>
    </row>
    <row r="23" spans="1:9" x14ac:dyDescent="0.25">
      <c r="A23" t="s">
        <v>25</v>
      </c>
      <c r="B23" s="15" t="s">
        <v>26</v>
      </c>
      <c r="C23" s="5"/>
      <c r="D23" s="5"/>
      <c r="E23" s="5"/>
      <c r="G23" s="5">
        <v>30</v>
      </c>
      <c r="H23" s="6">
        <v>350</v>
      </c>
      <c r="I23" s="6">
        <f t="shared" si="0"/>
        <v>10500</v>
      </c>
    </row>
    <row r="24" spans="1:9" x14ac:dyDescent="0.25">
      <c r="B24" s="15" t="s">
        <v>60</v>
      </c>
      <c r="C24" s="5"/>
      <c r="D24" s="5"/>
      <c r="E24" s="5"/>
      <c r="G24" s="13">
        <v>20</v>
      </c>
      <c r="H24" s="6">
        <v>350</v>
      </c>
      <c r="I24" s="6">
        <f>H24*G24</f>
        <v>7000</v>
      </c>
    </row>
    <row r="25" spans="1:9" x14ac:dyDescent="0.25">
      <c r="B25" s="15" t="s">
        <v>27</v>
      </c>
      <c r="C25" s="5"/>
      <c r="D25" s="5"/>
      <c r="E25" s="5"/>
      <c r="G25" s="5">
        <v>50</v>
      </c>
      <c r="H25" s="6">
        <v>350</v>
      </c>
      <c r="I25" s="6">
        <f t="shared" si="0"/>
        <v>17500</v>
      </c>
    </row>
    <row r="26" spans="1:9" s="5" customFormat="1" x14ac:dyDescent="0.25">
      <c r="B26" s="36" t="s">
        <v>56</v>
      </c>
      <c r="F26" s="38">
        <v>2</v>
      </c>
      <c r="G26" s="13">
        <v>25</v>
      </c>
      <c r="H26" s="7">
        <v>400</v>
      </c>
      <c r="I26" s="7">
        <f t="shared" si="0"/>
        <v>10000</v>
      </c>
    </row>
    <row r="27" spans="1:9" x14ac:dyDescent="0.25">
      <c r="C27" s="5"/>
      <c r="D27" s="5"/>
      <c r="E27" s="5"/>
      <c r="G27" s="5"/>
      <c r="H27" s="6"/>
      <c r="I27" s="6"/>
    </row>
    <row r="28" spans="1:9" x14ac:dyDescent="0.25">
      <c r="A28" t="s">
        <v>28</v>
      </c>
      <c r="B28" s="15" t="s">
        <v>29</v>
      </c>
      <c r="C28" s="5">
        <v>120</v>
      </c>
      <c r="D28" s="5">
        <v>60</v>
      </c>
      <c r="E28" s="5" t="s">
        <v>30</v>
      </c>
      <c r="F28" s="38">
        <v>6</v>
      </c>
      <c r="G28" s="5">
        <v>40</v>
      </c>
      <c r="H28" s="6">
        <v>500</v>
      </c>
      <c r="I28" s="6">
        <f>H28*G28</f>
        <v>20000</v>
      </c>
    </row>
    <row r="29" spans="1:9" x14ac:dyDescent="0.25">
      <c r="B29" s="15" t="s">
        <v>31</v>
      </c>
      <c r="C29" s="5"/>
      <c r="D29" s="5"/>
      <c r="E29" s="5"/>
      <c r="G29" s="5">
        <v>25</v>
      </c>
      <c r="H29" s="6">
        <v>350</v>
      </c>
      <c r="I29" s="6">
        <f t="shared" si="0"/>
        <v>8750</v>
      </c>
    </row>
    <row r="30" spans="1:9" x14ac:dyDescent="0.25">
      <c r="B30" s="15" t="s">
        <v>59</v>
      </c>
      <c r="C30" s="5"/>
      <c r="D30" s="5"/>
      <c r="E30" s="5"/>
      <c r="G30" s="5">
        <v>20</v>
      </c>
      <c r="H30" s="6">
        <v>400</v>
      </c>
      <c r="I30" s="6">
        <f t="shared" si="0"/>
        <v>8000</v>
      </c>
    </row>
    <row r="31" spans="1:9" x14ac:dyDescent="0.25">
      <c r="C31" s="5"/>
      <c r="D31" s="5"/>
      <c r="E31" s="5"/>
      <c r="G31" s="5"/>
      <c r="H31" s="6"/>
      <c r="I31" s="6"/>
    </row>
    <row r="32" spans="1:9" x14ac:dyDescent="0.25">
      <c r="A32" s="41" t="s">
        <v>82</v>
      </c>
      <c r="B32" s="15" t="s">
        <v>58</v>
      </c>
      <c r="C32" s="5"/>
      <c r="D32" s="5"/>
      <c r="E32" s="5"/>
      <c r="G32" s="5">
        <v>20</v>
      </c>
      <c r="H32" s="6">
        <v>150</v>
      </c>
      <c r="I32" s="6">
        <f>H32*G32</f>
        <v>3000</v>
      </c>
    </row>
    <row r="33" spans="1:9" s="15" customFormat="1" x14ac:dyDescent="0.25">
      <c r="F33" s="40"/>
      <c r="H33" s="16"/>
      <c r="I33" s="16"/>
    </row>
    <row r="34" spans="1:9" hidden="1" x14ac:dyDescent="0.25">
      <c r="A34" t="s">
        <v>32</v>
      </c>
      <c r="B34" s="15" t="s">
        <v>33</v>
      </c>
      <c r="C34" s="5"/>
      <c r="D34" s="5"/>
      <c r="E34" s="5"/>
      <c r="G34" s="5"/>
      <c r="H34" s="6"/>
      <c r="I34" s="6">
        <f t="shared" si="0"/>
        <v>0</v>
      </c>
    </row>
    <row r="35" spans="1:9" s="18" customFormat="1" x14ac:dyDescent="0.25">
      <c r="A35" s="42" t="s">
        <v>83</v>
      </c>
      <c r="G35" s="18">
        <v>50</v>
      </c>
      <c r="H35" s="19">
        <v>60</v>
      </c>
      <c r="I35" s="7">
        <f>G35*H35</f>
        <v>3000</v>
      </c>
    </row>
    <row r="36" spans="1:9" x14ac:dyDescent="0.25">
      <c r="A36" s="49" t="s">
        <v>93</v>
      </c>
      <c r="B36" s="5"/>
      <c r="C36" s="5"/>
      <c r="G36" s="13">
        <v>100</v>
      </c>
      <c r="H36" s="6">
        <v>350</v>
      </c>
      <c r="I36" s="7">
        <f>H36*G36</f>
        <v>35000</v>
      </c>
    </row>
    <row r="37" spans="1:9" x14ac:dyDescent="0.25">
      <c r="C37" s="5"/>
      <c r="D37" s="5"/>
      <c r="E37" s="5"/>
      <c r="G37" s="5"/>
      <c r="H37" s="6"/>
      <c r="I37" s="6"/>
    </row>
    <row r="38" spans="1:9" x14ac:dyDescent="0.25">
      <c r="A38" s="17" t="s">
        <v>49</v>
      </c>
      <c r="C38" s="5"/>
      <c r="D38" s="5"/>
      <c r="E38" s="5"/>
      <c r="G38" s="5"/>
      <c r="H38" s="6"/>
      <c r="I38" s="20">
        <f>K2*0.3</f>
        <v>95538</v>
      </c>
    </row>
    <row r="39" spans="1:9" x14ac:dyDescent="0.25">
      <c r="B39" s="37"/>
      <c r="H39" s="7"/>
      <c r="I39" s="6"/>
    </row>
    <row r="40" spans="1:9" x14ac:dyDescent="0.25">
      <c r="B40" s="35"/>
      <c r="H40" s="7"/>
      <c r="I40" s="6"/>
    </row>
    <row r="41" spans="1:9" x14ac:dyDescent="0.25">
      <c r="H41" s="7"/>
      <c r="I41" s="6"/>
    </row>
    <row r="42" spans="1:9" x14ac:dyDescent="0.25">
      <c r="I42" s="6"/>
    </row>
    <row r="43" spans="1:9" x14ac:dyDescent="0.25">
      <c r="I43" s="6"/>
    </row>
    <row r="44" spans="1:9" x14ac:dyDescent="0.25">
      <c r="I44" s="6"/>
    </row>
    <row r="45" spans="1:9" x14ac:dyDescent="0.25">
      <c r="B45" s="15" t="s">
        <v>34</v>
      </c>
      <c r="I45" s="6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&amp;Lсад ВЕРЕТЕНО</oddHeader>
    <oddFooter>&amp;CСАДЫ И ЛЮДИ 2023
БАБЬЕ ЛЕТО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workbookViewId="0">
      <selection activeCell="F8" sqref="F8"/>
    </sheetView>
  </sheetViews>
  <sheetFormatPr defaultColWidth="9.140625" defaultRowHeight="15" x14ac:dyDescent="0.25"/>
  <cols>
    <col min="1" max="1" width="42.28515625" bestFit="1" customWidth="1"/>
    <col min="5" max="5" width="15.42578125" bestFit="1" customWidth="1"/>
    <col min="6" max="6" width="15.85546875" bestFit="1" customWidth="1"/>
  </cols>
  <sheetData>
    <row r="1" spans="1:10" x14ac:dyDescent="0.25">
      <c r="A1" s="47" t="s">
        <v>90</v>
      </c>
      <c r="B1" s="5"/>
      <c r="C1" s="5"/>
      <c r="D1" s="5"/>
      <c r="E1" s="5"/>
      <c r="F1" s="5"/>
    </row>
    <row r="2" spans="1:10" x14ac:dyDescent="0.25">
      <c r="A2" s="3" t="s">
        <v>5</v>
      </c>
      <c r="B2" s="3" t="s">
        <v>6</v>
      </c>
      <c r="C2" s="3" t="s">
        <v>7</v>
      </c>
      <c r="D2" s="3" t="s">
        <v>35</v>
      </c>
      <c r="E2" s="3" t="s">
        <v>10</v>
      </c>
      <c r="F2" s="3" t="s">
        <v>11</v>
      </c>
      <c r="H2" s="2">
        <f>SUM(F4:F10)</f>
        <v>72200</v>
      </c>
    </row>
    <row r="3" spans="1:10" x14ac:dyDescent="0.25">
      <c r="A3" s="5"/>
      <c r="B3" s="5"/>
      <c r="C3" s="5"/>
      <c r="D3" s="5"/>
      <c r="E3" s="6"/>
      <c r="F3" s="5"/>
      <c r="H3" s="44">
        <f>H2+H2*0.15</f>
        <v>83030</v>
      </c>
      <c r="I3" s="41" t="s">
        <v>84</v>
      </c>
    </row>
    <row r="4" spans="1:10" x14ac:dyDescent="0.25">
      <c r="A4" s="5" t="s">
        <v>36</v>
      </c>
      <c r="B4" s="5">
        <v>50</v>
      </c>
      <c r="C4" s="5">
        <v>200</v>
      </c>
      <c r="D4" s="5">
        <v>30</v>
      </c>
      <c r="E4" s="6">
        <v>1000</v>
      </c>
      <c r="F4" s="6">
        <f>E4*D4</f>
        <v>30000</v>
      </c>
    </row>
    <row r="5" spans="1:10" x14ac:dyDescent="0.25">
      <c r="A5" s="5" t="s">
        <v>37</v>
      </c>
      <c r="B5" s="5">
        <v>0.1</v>
      </c>
      <c r="C5" s="5"/>
      <c r="D5" s="5">
        <v>100</v>
      </c>
      <c r="E5" s="6">
        <v>2600</v>
      </c>
      <c r="F5" s="6">
        <f>B5*D5*E5</f>
        <v>26000</v>
      </c>
    </row>
    <row r="6" spans="1:10" x14ac:dyDescent="0.25">
      <c r="A6" s="5" t="s">
        <v>38</v>
      </c>
      <c r="B6" s="5"/>
      <c r="C6" s="5"/>
      <c r="D6" s="5">
        <v>3</v>
      </c>
      <c r="E6" s="6">
        <v>4000</v>
      </c>
      <c r="F6" s="6">
        <f>D6*E6</f>
        <v>12000</v>
      </c>
      <c r="H6">
        <f>D7*C7</f>
        <v>3</v>
      </c>
      <c r="J6">
        <v>60</v>
      </c>
    </row>
    <row r="7" spans="1:10" x14ac:dyDescent="0.25">
      <c r="A7" s="41" t="s">
        <v>83</v>
      </c>
      <c r="C7" s="43">
        <v>0.15</v>
      </c>
      <c r="D7" s="43">
        <v>20</v>
      </c>
      <c r="E7">
        <v>70</v>
      </c>
      <c r="F7">
        <f>E7*J6</f>
        <v>4200</v>
      </c>
    </row>
    <row r="9" spans="1:10" x14ac:dyDescent="0.25">
      <c r="A9" s="5"/>
      <c r="B9" s="5"/>
      <c r="C9" s="5"/>
      <c r="D9" s="5"/>
      <c r="E9" s="6"/>
      <c r="F9" s="5"/>
    </row>
    <row r="10" spans="1:10" s="5" customFormat="1" x14ac:dyDescent="0.25">
      <c r="E10" s="7"/>
    </row>
    <row r="11" spans="1:10" x14ac:dyDescent="0.25">
      <c r="A11" s="5" t="s">
        <v>65</v>
      </c>
      <c r="B11" s="5"/>
      <c r="C11" s="5"/>
      <c r="D11" s="5"/>
      <c r="E11" s="6"/>
      <c r="F11" s="20">
        <f>H2*0.35</f>
        <v>25270</v>
      </c>
    </row>
    <row r="12" spans="1:10" x14ac:dyDescent="0.25">
      <c r="A12" s="5"/>
      <c r="B12" s="5"/>
      <c r="C12" s="5"/>
      <c r="D12" s="5"/>
      <c r="E12" s="6"/>
      <c r="F12" s="5"/>
    </row>
    <row r="13" spans="1:10" x14ac:dyDescent="0.25">
      <c r="A13" s="5"/>
      <c r="B13" s="5"/>
      <c r="C13" s="5"/>
      <c r="D13" s="5"/>
      <c r="E13" s="6"/>
      <c r="F13" s="5"/>
    </row>
    <row r="14" spans="1:10" x14ac:dyDescent="0.25">
      <c r="A14" s="5"/>
      <c r="B14" s="5"/>
      <c r="C14" s="5"/>
      <c r="D14" s="5"/>
      <c r="E14" s="6"/>
      <c r="F14" s="5"/>
    </row>
    <row r="15" spans="1:10" x14ac:dyDescent="0.25">
      <c r="A15" s="5"/>
      <c r="B15" s="5"/>
      <c r="C15" s="5"/>
      <c r="D15" s="5"/>
      <c r="E15" s="6"/>
      <c r="F15" s="5"/>
    </row>
    <row r="16" spans="1:10" x14ac:dyDescent="0.25">
      <c r="A16" s="5"/>
      <c r="B16" s="5"/>
      <c r="C16" s="5"/>
      <c r="D16" s="5"/>
      <c r="E16" s="6"/>
      <c r="F16" s="5"/>
    </row>
    <row r="17" spans="1:6" x14ac:dyDescent="0.25">
      <c r="A17" s="5"/>
      <c r="B17" s="5"/>
      <c r="C17" s="5"/>
      <c r="D17" s="5"/>
      <c r="E17" s="6"/>
      <c r="F17" s="5"/>
    </row>
    <row r="18" spans="1:6" x14ac:dyDescent="0.25">
      <c r="A18" s="5"/>
      <c r="B18" s="5"/>
      <c r="C18" s="5"/>
      <c r="D18" s="5"/>
      <c r="E18" s="6"/>
      <c r="F18" s="5"/>
    </row>
    <row r="19" spans="1:6" x14ac:dyDescent="0.25">
      <c r="A19" s="5"/>
      <c r="B19" s="5"/>
      <c r="C19" s="5"/>
      <c r="D19" s="5"/>
      <c r="E19" s="6"/>
      <c r="F19" s="5"/>
    </row>
    <row r="20" spans="1:6" x14ac:dyDescent="0.25">
      <c r="A20" s="5"/>
      <c r="B20" s="5"/>
      <c r="C20" s="5"/>
      <c r="D20" s="5"/>
      <c r="E20" s="6"/>
      <c r="F20" s="5"/>
    </row>
    <row r="21" spans="1:6" x14ac:dyDescent="0.25">
      <c r="A21" s="5"/>
      <c r="B21" s="5"/>
      <c r="C21" s="5"/>
      <c r="D21" s="5"/>
      <c r="E21" s="6"/>
      <c r="F21" s="5"/>
    </row>
    <row r="22" spans="1:6" x14ac:dyDescent="0.25">
      <c r="A22" s="5"/>
      <c r="B22" s="5"/>
      <c r="C22" s="5"/>
      <c r="D22" s="5"/>
      <c r="E22" s="6"/>
      <c r="F22" s="5"/>
    </row>
    <row r="23" spans="1:6" x14ac:dyDescent="0.25">
      <c r="A23" s="5"/>
      <c r="B23" s="5"/>
      <c r="C23" s="5"/>
      <c r="D23" s="5"/>
      <c r="E23" s="6"/>
      <c r="F23" s="5"/>
    </row>
    <row r="24" spans="1:6" x14ac:dyDescent="0.25">
      <c r="A24" s="5"/>
      <c r="B24" s="5"/>
      <c r="C24" s="5"/>
      <c r="D24" s="5"/>
      <c r="E24" s="6"/>
      <c r="F24" s="5"/>
    </row>
    <row r="25" spans="1:6" x14ac:dyDescent="0.25">
      <c r="A25" s="5"/>
      <c r="B25" s="5"/>
      <c r="C25" s="5"/>
      <c r="D25" s="5"/>
      <c r="E25" s="6"/>
      <c r="F25" s="5"/>
    </row>
    <row r="26" spans="1:6" x14ac:dyDescent="0.25">
      <c r="A26" s="5"/>
      <c r="B26" s="5"/>
      <c r="C26" s="5"/>
      <c r="D26" s="5"/>
      <c r="E26" s="6"/>
      <c r="F26" s="5"/>
    </row>
    <row r="27" spans="1:6" x14ac:dyDescent="0.25">
      <c r="A27" s="5"/>
      <c r="B27" s="5"/>
      <c r="C27" s="5"/>
      <c r="D27" s="5"/>
      <c r="E27" s="6"/>
      <c r="F27" s="5"/>
    </row>
    <row r="28" spans="1:6" x14ac:dyDescent="0.25">
      <c r="A28" s="5"/>
      <c r="B28" s="5"/>
      <c r="C28" s="5"/>
      <c r="D28" s="5"/>
      <c r="E28" s="6"/>
      <c r="F28" s="5"/>
    </row>
    <row r="29" spans="1:6" x14ac:dyDescent="0.25">
      <c r="A29" s="5"/>
      <c r="B29" s="5"/>
      <c r="C29" s="5"/>
      <c r="D29" s="5"/>
      <c r="E29" s="6"/>
      <c r="F29" s="5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</sheetData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Header>&amp;Lсад ВЕРЕТЕНО</oddHeader>
    <oddFooter>&amp;CСАДЫ И ЛЮДИ 2023
БАБЬЕ ЛЕТО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B1" sqref="B1:C1048576"/>
    </sheetView>
  </sheetViews>
  <sheetFormatPr defaultColWidth="9.140625" defaultRowHeight="15" x14ac:dyDescent="0.25"/>
  <cols>
    <col min="1" max="1" width="48.28515625" bestFit="1" customWidth="1"/>
    <col min="2" max="2" width="5" hidden="1" customWidth="1"/>
    <col min="3" max="3" width="9" hidden="1" customWidth="1"/>
    <col min="4" max="4" width="21.140625" bestFit="1" customWidth="1"/>
    <col min="5" max="5" width="14.5703125" bestFit="1" customWidth="1"/>
    <col min="6" max="6" width="15.85546875" bestFit="1" customWidth="1"/>
    <col min="8" max="8" width="0" hidden="1" customWidth="1"/>
  </cols>
  <sheetData>
    <row r="1" spans="1:7" s="5" customFormat="1" x14ac:dyDescent="0.25">
      <c r="A1" s="47" t="s">
        <v>91</v>
      </c>
    </row>
    <row r="2" spans="1:7" x14ac:dyDescent="0.25">
      <c r="D2" t="s">
        <v>39</v>
      </c>
      <c r="E2" t="s">
        <v>40</v>
      </c>
      <c r="F2" t="s">
        <v>11</v>
      </c>
      <c r="G2" s="2">
        <f>SUM(F4:F34)</f>
        <v>679000</v>
      </c>
    </row>
    <row r="3" spans="1:7" x14ac:dyDescent="0.25">
      <c r="A3" s="29" t="s">
        <v>67</v>
      </c>
    </row>
    <row r="4" spans="1:7" s="5" customFormat="1" x14ac:dyDescent="0.25">
      <c r="A4" s="17" t="s">
        <v>71</v>
      </c>
      <c r="D4" s="7">
        <v>25000</v>
      </c>
      <c r="E4">
        <v>1.5</v>
      </c>
      <c r="F4" s="7">
        <f>D4*E4</f>
        <v>37500</v>
      </c>
    </row>
    <row r="5" spans="1:7" s="5" customFormat="1" x14ac:dyDescent="0.25">
      <c r="A5" s="17" t="s">
        <v>72</v>
      </c>
      <c r="D5" s="7">
        <v>350</v>
      </c>
      <c r="E5" s="5">
        <v>60</v>
      </c>
      <c r="F5" s="7">
        <f t="shared" ref="F5:F10" si="0">D5*E5</f>
        <v>21000</v>
      </c>
    </row>
    <row r="6" spans="1:7" s="5" customFormat="1" x14ac:dyDescent="0.25">
      <c r="A6" s="17" t="s">
        <v>73</v>
      </c>
      <c r="D6" s="7">
        <v>4000</v>
      </c>
      <c r="E6" s="5">
        <v>16</v>
      </c>
      <c r="F6" s="7">
        <f t="shared" si="0"/>
        <v>64000</v>
      </c>
    </row>
    <row r="7" spans="1:7" s="5" customFormat="1" x14ac:dyDescent="0.25">
      <c r="A7" s="17" t="s">
        <v>74</v>
      </c>
      <c r="D7" s="7">
        <v>1200</v>
      </c>
      <c r="E7" s="17">
        <v>8</v>
      </c>
      <c r="F7" s="7">
        <f t="shared" si="0"/>
        <v>9600</v>
      </c>
    </row>
    <row r="8" spans="1:7" s="5" customFormat="1" x14ac:dyDescent="0.25">
      <c r="A8" s="17"/>
      <c r="D8" s="7"/>
      <c r="F8" s="7">
        <f t="shared" si="0"/>
        <v>0</v>
      </c>
    </row>
    <row r="9" spans="1:7" s="5" customFormat="1" x14ac:dyDescent="0.25">
      <c r="A9" s="17" t="s">
        <v>79</v>
      </c>
      <c r="C9" s="7"/>
      <c r="D9" s="7">
        <v>30000</v>
      </c>
      <c r="E9" s="17">
        <v>0.5</v>
      </c>
      <c r="F9" s="7">
        <f t="shared" si="0"/>
        <v>15000</v>
      </c>
    </row>
    <row r="10" spans="1:7" s="5" customFormat="1" x14ac:dyDescent="0.25">
      <c r="A10" s="28" t="s">
        <v>75</v>
      </c>
      <c r="D10" s="7">
        <v>15000</v>
      </c>
      <c r="E10" s="17">
        <v>3</v>
      </c>
      <c r="F10" s="7">
        <f t="shared" si="0"/>
        <v>45000</v>
      </c>
    </row>
    <row r="11" spans="1:7" s="5" customFormat="1" x14ac:dyDescent="0.25">
      <c r="A11" s="17" t="s">
        <v>76</v>
      </c>
      <c r="D11" s="7"/>
      <c r="F11" s="7">
        <v>95000</v>
      </c>
    </row>
    <row r="12" spans="1:7" x14ac:dyDescent="0.25">
      <c r="D12" s="7"/>
      <c r="F12" s="7"/>
    </row>
    <row r="13" spans="1:7" s="5" customFormat="1" x14ac:dyDescent="0.25">
      <c r="A13" s="45" t="s">
        <v>85</v>
      </c>
      <c r="D13" s="7">
        <v>3000</v>
      </c>
      <c r="E13" s="5">
        <v>8</v>
      </c>
      <c r="F13" s="7">
        <f>D13*E13</f>
        <v>24000</v>
      </c>
    </row>
    <row r="14" spans="1:7" x14ac:dyDescent="0.25">
      <c r="A14" t="s">
        <v>51</v>
      </c>
      <c r="D14" s="7">
        <v>250</v>
      </c>
      <c r="E14">
        <v>2</v>
      </c>
      <c r="F14" s="7">
        <f>D14*E14</f>
        <v>500</v>
      </c>
    </row>
    <row r="15" spans="1:7" x14ac:dyDescent="0.25">
      <c r="A15" t="s">
        <v>41</v>
      </c>
      <c r="D15" s="7">
        <v>100</v>
      </c>
      <c r="E15">
        <v>10</v>
      </c>
      <c r="F15" s="7">
        <f>D15*E15</f>
        <v>1000</v>
      </c>
    </row>
    <row r="16" spans="1:7" x14ac:dyDescent="0.25">
      <c r="A16" t="s">
        <v>52</v>
      </c>
      <c r="D16" s="7"/>
      <c r="F16" s="7">
        <v>10000</v>
      </c>
    </row>
    <row r="17" spans="1:8" x14ac:dyDescent="0.25">
      <c r="A17" t="s">
        <v>42</v>
      </c>
      <c r="D17" s="7"/>
      <c r="F17" s="7">
        <v>1000</v>
      </c>
    </row>
    <row r="18" spans="1:8" x14ac:dyDescent="0.25">
      <c r="D18" s="7"/>
      <c r="F18" s="7"/>
    </row>
    <row r="19" spans="1:8" s="5" customFormat="1" x14ac:dyDescent="0.25">
      <c r="A19" s="46" t="s">
        <v>87</v>
      </c>
      <c r="D19" s="7">
        <v>1000</v>
      </c>
      <c r="E19" s="5">
        <v>1</v>
      </c>
      <c r="F19" s="7">
        <f>D19*E19</f>
        <v>1000</v>
      </c>
    </row>
    <row r="20" spans="1:8" s="5" customFormat="1" x14ac:dyDescent="0.25">
      <c r="D20" s="7"/>
      <c r="F20" s="7"/>
    </row>
    <row r="21" spans="1:8" s="18" customFormat="1" x14ac:dyDescent="0.25">
      <c r="A21" s="18" t="s">
        <v>66</v>
      </c>
      <c r="D21" s="19"/>
      <c r="E21" s="18">
        <v>1</v>
      </c>
      <c r="F21" s="19">
        <v>15000</v>
      </c>
    </row>
    <row r="22" spans="1:8" x14ac:dyDescent="0.25">
      <c r="D22" s="7"/>
      <c r="F22" s="7"/>
    </row>
    <row r="23" spans="1:8" x14ac:dyDescent="0.25">
      <c r="A23" t="s">
        <v>53</v>
      </c>
      <c r="D23" s="7">
        <v>15000</v>
      </c>
      <c r="E23">
        <v>2</v>
      </c>
      <c r="F23" s="7">
        <f>D23*E23</f>
        <v>30000</v>
      </c>
    </row>
    <row r="24" spans="1:8" x14ac:dyDescent="0.25">
      <c r="D24" s="7"/>
      <c r="F24" s="7"/>
    </row>
    <row r="25" spans="1:8" x14ac:dyDescent="0.25">
      <c r="A25" s="45" t="s">
        <v>86</v>
      </c>
      <c r="D25" s="7"/>
      <c r="E25">
        <v>1</v>
      </c>
      <c r="F25" s="7">
        <v>35000</v>
      </c>
    </row>
    <row r="26" spans="1:8" x14ac:dyDescent="0.25">
      <c r="D26" s="7"/>
      <c r="F26" s="7"/>
    </row>
    <row r="27" spans="1:8" x14ac:dyDescent="0.25">
      <c r="D27" s="7"/>
      <c r="F27" s="7"/>
    </row>
    <row r="28" spans="1:8" x14ac:dyDescent="0.25">
      <c r="D28" s="7"/>
      <c r="F28" s="7"/>
    </row>
    <row r="29" spans="1:8" s="5" customFormat="1" x14ac:dyDescent="0.25">
      <c r="A29" s="17" t="s">
        <v>77</v>
      </c>
      <c r="D29" s="7">
        <v>5000</v>
      </c>
      <c r="E29" s="5">
        <f>4*5</f>
        <v>20</v>
      </c>
      <c r="F29" s="48">
        <f>D29*E29</f>
        <v>100000</v>
      </c>
    </row>
    <row r="30" spans="1:8" x14ac:dyDescent="0.25">
      <c r="A30" s="17" t="s">
        <v>78</v>
      </c>
      <c r="D30" s="7"/>
      <c r="F30" s="48">
        <f>H32</f>
        <v>174400</v>
      </c>
      <c r="H30" s="30">
        <v>97000</v>
      </c>
    </row>
    <row r="31" spans="1:8" x14ac:dyDescent="0.25">
      <c r="D31" s="7"/>
      <c r="F31" s="7"/>
      <c r="H31" s="30">
        <v>77400</v>
      </c>
    </row>
    <row r="32" spans="1:8" x14ac:dyDescent="0.25">
      <c r="D32" s="7"/>
      <c r="F32" s="7"/>
      <c r="H32" s="31">
        <f>SUM(H30:H31)</f>
        <v>174400</v>
      </c>
    </row>
    <row r="33" spans="4:6" x14ac:dyDescent="0.25">
      <c r="D33" s="7"/>
      <c r="F33" s="7"/>
    </row>
    <row r="34" spans="4:6" x14ac:dyDescent="0.25">
      <c r="F34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&amp;Lсад ВЕРЕТЕНО</oddHeader>
    <oddFooter>&amp;CСАДЫ И ЛЮЛИ 2023
БАБЬЕ ЛЕТО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C18" sqref="C18"/>
    </sheetView>
  </sheetViews>
  <sheetFormatPr defaultColWidth="9.140625" defaultRowHeight="15" x14ac:dyDescent="0.25"/>
  <cols>
    <col min="1" max="1" width="72" customWidth="1"/>
    <col min="2" max="2" width="21.140625" bestFit="1" customWidth="1"/>
    <col min="3" max="3" width="14.5703125" bestFit="1" customWidth="1"/>
    <col min="4" max="4" width="15.85546875" bestFit="1" customWidth="1"/>
  </cols>
  <sheetData>
    <row r="1" spans="1:5" s="5" customFormat="1" x14ac:dyDescent="0.25">
      <c r="A1" s="47" t="s">
        <v>92</v>
      </c>
    </row>
    <row r="2" spans="1:5" x14ac:dyDescent="0.25">
      <c r="B2" t="s">
        <v>39</v>
      </c>
      <c r="C2" t="s">
        <v>40</v>
      </c>
      <c r="D2" t="s">
        <v>11</v>
      </c>
      <c r="E2" s="2">
        <f>SUM(D3:D12)</f>
        <v>166200</v>
      </c>
    </row>
    <row r="3" spans="1:5" x14ac:dyDescent="0.25">
      <c r="A3" t="s">
        <v>47</v>
      </c>
      <c r="B3" s="7">
        <v>400</v>
      </c>
      <c r="C3">
        <v>3</v>
      </c>
      <c r="D3" s="7">
        <f>C3*B3</f>
        <v>1200</v>
      </c>
    </row>
    <row r="4" spans="1:5" x14ac:dyDescent="0.25">
      <c r="B4" s="7"/>
      <c r="D4" s="7"/>
    </row>
    <row r="5" spans="1:5" x14ac:dyDescent="0.25">
      <c r="A5" t="s">
        <v>43</v>
      </c>
      <c r="B5" s="7">
        <v>13000</v>
      </c>
      <c r="C5">
        <v>7</v>
      </c>
      <c r="D5" s="7">
        <f t="shared" ref="D5:D11" si="0">C5*B5</f>
        <v>91000</v>
      </c>
    </row>
    <row r="6" spans="1:5" x14ac:dyDescent="0.25">
      <c r="B6" s="7"/>
      <c r="D6" s="7"/>
    </row>
    <row r="7" spans="1:5" x14ac:dyDescent="0.25">
      <c r="A7" t="s">
        <v>46</v>
      </c>
      <c r="B7" s="7">
        <v>8000</v>
      </c>
      <c r="C7">
        <v>8</v>
      </c>
      <c r="D7" s="7">
        <f t="shared" si="0"/>
        <v>64000</v>
      </c>
    </row>
    <row r="8" spans="1:5" x14ac:dyDescent="0.25">
      <c r="B8" s="7"/>
      <c r="D8" s="7"/>
    </row>
    <row r="9" spans="1:5" x14ac:dyDescent="0.25">
      <c r="A9" t="s">
        <v>44</v>
      </c>
      <c r="B9" s="7">
        <v>2500</v>
      </c>
      <c r="C9">
        <v>1</v>
      </c>
      <c r="D9" s="7">
        <f t="shared" si="0"/>
        <v>2500</v>
      </c>
    </row>
    <row r="10" spans="1:5" x14ac:dyDescent="0.25">
      <c r="B10" s="7"/>
      <c r="D10" s="7"/>
    </row>
    <row r="11" spans="1:5" x14ac:dyDescent="0.25">
      <c r="A11" t="s">
        <v>45</v>
      </c>
      <c r="B11" s="7">
        <v>2500</v>
      </c>
      <c r="C11">
        <v>3</v>
      </c>
      <c r="D11" s="7">
        <f t="shared" si="0"/>
        <v>7500</v>
      </c>
    </row>
    <row r="12" spans="1:5" x14ac:dyDescent="0.25">
      <c r="B12" s="7"/>
      <c r="D12" s="7"/>
    </row>
    <row r="13" spans="1:5" x14ac:dyDescent="0.25">
      <c r="B13" s="7"/>
      <c r="D13" s="7"/>
    </row>
    <row r="14" spans="1:5" x14ac:dyDescent="0.25">
      <c r="A14" s="17" t="s">
        <v>68</v>
      </c>
      <c r="B14" s="7"/>
      <c r="D14" s="20">
        <f>E2*0.25</f>
        <v>41550</v>
      </c>
    </row>
    <row r="15" spans="1:5" x14ac:dyDescent="0.25">
      <c r="B15" s="7"/>
      <c r="D15" s="7"/>
    </row>
    <row r="16" spans="1:5" x14ac:dyDescent="0.25">
      <c r="B16" s="7"/>
      <c r="D16" s="7"/>
    </row>
    <row r="17" spans="2:4" x14ac:dyDescent="0.25">
      <c r="B17" s="7"/>
      <c r="D17" s="7"/>
    </row>
    <row r="18" spans="2:4" x14ac:dyDescent="0.25">
      <c r="B18" s="7"/>
      <c r="D18" s="7"/>
    </row>
    <row r="19" spans="2:4" x14ac:dyDescent="0.25">
      <c r="B19" s="7"/>
      <c r="D19" s="7"/>
    </row>
    <row r="20" spans="2:4" x14ac:dyDescent="0.25">
      <c r="B20" s="7"/>
      <c r="D20" s="7"/>
    </row>
    <row r="21" spans="2:4" x14ac:dyDescent="0.25">
      <c r="B21" s="7"/>
      <c r="D21" s="7"/>
    </row>
    <row r="22" spans="2:4" x14ac:dyDescent="0.25">
      <c r="B22" s="7"/>
      <c r="D22" s="7"/>
    </row>
    <row r="23" spans="2:4" x14ac:dyDescent="0.25">
      <c r="B23" s="7"/>
      <c r="D23" s="7"/>
    </row>
    <row r="24" spans="2:4" x14ac:dyDescent="0.25">
      <c r="B24" s="7"/>
      <c r="D24" s="7"/>
    </row>
    <row r="25" spans="2:4" x14ac:dyDescent="0.25">
      <c r="B25" s="7"/>
      <c r="D25" s="7"/>
    </row>
    <row r="26" spans="2:4" x14ac:dyDescent="0.25">
      <c r="B26" s="7"/>
      <c r="D26" s="7"/>
    </row>
    <row r="27" spans="2:4" x14ac:dyDescent="0.25">
      <c r="B27" s="7"/>
      <c r="D27" s="7"/>
    </row>
    <row r="28" spans="2:4" x14ac:dyDescent="0.25">
      <c r="D28" s="7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&amp;Lсад ВЕРЕТЕНО</oddHeader>
    <oddFooter>&amp;CСАДЫ И ЛЮДИ 2023
БАБЬЕ ЛЕТО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сводная таблица</vt:lpstr>
      <vt:lpstr>растения</vt:lpstr>
      <vt:lpstr>мощение</vt:lpstr>
      <vt:lpstr>МАФ</vt:lpstr>
      <vt:lpstr>свет</vt:lpstr>
      <vt:lpstr>МАФ!Область_печати</vt:lpstr>
      <vt:lpstr>мощение!Область_печати</vt:lpstr>
      <vt:lpstr>растения!Область_печати</vt:lpstr>
      <vt:lpstr>свет!Область_печати</vt:lpstr>
      <vt:lpstr>'сводная таблица'!Область_печати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</dc:creator>
  <cp:lastModifiedBy>Yelena Kolesnikova</cp:lastModifiedBy>
  <cp:lastPrinted>2023-02-15T09:59:22Z</cp:lastPrinted>
  <dcterms:created xsi:type="dcterms:W3CDTF">2023-02-13T13:23:33Z</dcterms:created>
  <dcterms:modified xsi:type="dcterms:W3CDTF">2023-02-15T11:02:02Z</dcterms:modified>
</cp:coreProperties>
</file>